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46E17CB-E426-4621-8FAB-14BD1D325298}" xr6:coauthVersionLast="47" xr6:coauthVersionMax="47" xr10:uidLastSave="{00000000-0000-0000-0000-000000000000}"/>
  <bookViews>
    <workbookView xWindow="-108" yWindow="-108" windowWidth="23256" windowHeight="12456" activeTab="3" xr2:uid="{5E4D7979-7750-46C6-9725-5DBA0DBA7892}"/>
  </bookViews>
  <sheets>
    <sheet name="9.20" sheetId="1" r:id="rId1"/>
    <sheet name="9.11" sheetId="2" r:id="rId2"/>
    <sheet name="9.11b" sheetId="3" r:id="rId3"/>
    <sheet name="9.1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G7" i="4"/>
  <c r="F7" i="4"/>
  <c r="E7" i="4"/>
  <c r="D7" i="4"/>
  <c r="C7" i="4"/>
  <c r="C6" i="4"/>
  <c r="D6" i="4"/>
  <c r="E6" i="4" s="1"/>
  <c r="F6" i="4" s="1"/>
  <c r="G6" i="4" s="1"/>
  <c r="H6" i="4" s="1"/>
  <c r="H4" i="4"/>
  <c r="G4" i="4"/>
  <c r="E4" i="4"/>
  <c r="F4" i="4" s="1"/>
  <c r="D4" i="4"/>
  <c r="D46" i="3"/>
  <c r="J37" i="3"/>
  <c r="K37" i="3" s="1"/>
  <c r="L37" i="3" s="1"/>
  <c r="D37" i="3"/>
  <c r="E37" i="3" s="1"/>
  <c r="F37" i="3" s="1"/>
  <c r="C32" i="3"/>
  <c r="D24" i="3"/>
  <c r="E24" i="3" s="1"/>
  <c r="F24" i="3" s="1"/>
  <c r="D23" i="3"/>
  <c r="E23" i="3" s="1"/>
  <c r="F23" i="3" s="1"/>
  <c r="D22" i="3"/>
  <c r="C17" i="3"/>
  <c r="C36" i="3" s="1"/>
  <c r="C38" i="3" s="1"/>
  <c r="L16" i="3"/>
  <c r="I15" i="3"/>
  <c r="I17" i="3" s="1"/>
  <c r="I36" i="3" s="1"/>
  <c r="I38" i="3" s="1"/>
  <c r="K6" i="3"/>
  <c r="L6" i="3" s="1"/>
  <c r="E6" i="3"/>
  <c r="K5" i="3"/>
  <c r="L5" i="3" s="1"/>
  <c r="E5" i="3"/>
  <c r="F5" i="3" s="1"/>
  <c r="K4" i="3"/>
  <c r="L4" i="3" s="1"/>
  <c r="E4" i="3"/>
  <c r="J35" i="2"/>
  <c r="K35" i="2" s="1"/>
  <c r="L35" i="2" s="1"/>
  <c r="L34" i="2"/>
  <c r="L36" i="2" s="1"/>
  <c r="K34" i="2"/>
  <c r="K36" i="2" s="1"/>
  <c r="J34" i="2"/>
  <c r="J36" i="2" s="1"/>
  <c r="I34" i="2"/>
  <c r="I36" i="2" s="1"/>
  <c r="I37" i="2" s="1"/>
  <c r="L15" i="2"/>
  <c r="K15" i="2"/>
  <c r="J15" i="2"/>
  <c r="I15" i="2"/>
  <c r="L14" i="2"/>
  <c r="I13" i="2"/>
  <c r="L11" i="2"/>
  <c r="K11" i="2"/>
  <c r="J11" i="2"/>
  <c r="L10" i="2"/>
  <c r="K10" i="2"/>
  <c r="J10" i="2"/>
  <c r="L9" i="2"/>
  <c r="K9" i="2"/>
  <c r="J8" i="2"/>
  <c r="J9" i="2" s="1"/>
  <c r="J7" i="2"/>
  <c r="K6" i="2"/>
  <c r="L6" i="2" s="1"/>
  <c r="K5" i="2"/>
  <c r="L5" i="2" s="1"/>
  <c r="K4" i="2"/>
  <c r="C37" i="2"/>
  <c r="F36" i="2"/>
  <c r="E36" i="2"/>
  <c r="D36" i="2"/>
  <c r="C36" i="2"/>
  <c r="F35" i="2"/>
  <c r="E35" i="2"/>
  <c r="D35" i="2"/>
  <c r="F9" i="2"/>
  <c r="E9" i="2"/>
  <c r="D9" i="2"/>
  <c r="F24" i="2"/>
  <c r="E24" i="2"/>
  <c r="D24" i="2"/>
  <c r="C34" i="2"/>
  <c r="C15" i="2"/>
  <c r="E30" i="2"/>
  <c r="C30" i="2"/>
  <c r="F25" i="2"/>
  <c r="F30" i="2" s="1"/>
  <c r="E25" i="2"/>
  <c r="D25" i="2"/>
  <c r="D30" i="2" s="1"/>
  <c r="F15" i="2"/>
  <c r="E15" i="2"/>
  <c r="F10" i="2"/>
  <c r="E10" i="2"/>
  <c r="D10" i="2"/>
  <c r="D15" i="2" s="1"/>
  <c r="F11" i="2"/>
  <c r="E11" i="2"/>
  <c r="D11" i="2"/>
  <c r="D7" i="2"/>
  <c r="E7" i="2" s="1"/>
  <c r="D8" i="2"/>
  <c r="F6" i="2"/>
  <c r="E6" i="2"/>
  <c r="E5" i="2"/>
  <c r="F5" i="2" s="1"/>
  <c r="E4" i="2"/>
  <c r="F4" i="2" s="1"/>
  <c r="E22" i="2"/>
  <c r="F22" i="2" s="1"/>
  <c r="D22" i="2"/>
  <c r="D21" i="2"/>
  <c r="E21" i="2" s="1"/>
  <c r="F21" i="2" s="1"/>
  <c r="D20" i="2"/>
  <c r="D23" i="2" s="1"/>
  <c r="J3" i="2" s="1"/>
  <c r="E20" i="2"/>
  <c r="D32" i="1"/>
  <c r="D31" i="1"/>
  <c r="D30" i="1"/>
  <c r="E16" i="1"/>
  <c r="F16" i="1" s="1"/>
  <c r="G16" i="1" s="1"/>
  <c r="G11" i="1"/>
  <c r="F11" i="1"/>
  <c r="E11" i="1"/>
  <c r="E5" i="1"/>
  <c r="D13" i="1"/>
  <c r="F4" i="3" l="1"/>
  <c r="D7" i="3"/>
  <c r="D47" i="3"/>
  <c r="E45" i="3" s="1"/>
  <c r="D25" i="3"/>
  <c r="E22" i="3"/>
  <c r="D12" i="3"/>
  <c r="F6" i="3"/>
  <c r="K7" i="2"/>
  <c r="L7" i="2" s="1"/>
  <c r="K8" i="2"/>
  <c r="L4" i="2"/>
  <c r="L8" i="2" s="1"/>
  <c r="F34" i="2"/>
  <c r="E34" i="2"/>
  <c r="D34" i="2"/>
  <c r="F7" i="2"/>
  <c r="F8" i="2" s="1"/>
  <c r="E8" i="2"/>
  <c r="F20" i="2"/>
  <c r="F23" i="2" s="1"/>
  <c r="L3" i="2" s="1"/>
  <c r="E23" i="2"/>
  <c r="K3" i="2" s="1"/>
  <c r="F5" i="1"/>
  <c r="E8" i="1"/>
  <c r="J4" i="1"/>
  <c r="D15" i="1"/>
  <c r="D17" i="1" s="1"/>
  <c r="E26" i="1"/>
  <c r="F23" i="1"/>
  <c r="D9" i="3" l="1"/>
  <c r="J7" i="3"/>
  <c r="E46" i="3"/>
  <c r="D26" i="3"/>
  <c r="J3" i="3"/>
  <c r="J9" i="3" s="1"/>
  <c r="D27" i="3"/>
  <c r="D32" i="3" s="1"/>
  <c r="F22" i="3"/>
  <c r="F25" i="3" s="1"/>
  <c r="E25" i="3"/>
  <c r="D10" i="3"/>
  <c r="D11" i="3" s="1"/>
  <c r="D17" i="3" s="1"/>
  <c r="D36" i="3" s="1"/>
  <c r="D38" i="3" s="1"/>
  <c r="J12" i="3"/>
  <c r="F8" i="1"/>
  <c r="G5" i="1"/>
  <c r="G8" i="1" s="1"/>
  <c r="E9" i="1"/>
  <c r="E10" i="1"/>
  <c r="E15" i="1" s="1"/>
  <c r="E27" i="1"/>
  <c r="E28" i="1" s="1"/>
  <c r="F26" i="1"/>
  <c r="G23" i="1"/>
  <c r="G26" i="1" s="1"/>
  <c r="E7" i="3" l="1"/>
  <c r="K7" i="3" s="1"/>
  <c r="K12" i="3" s="1"/>
  <c r="E47" i="3"/>
  <c r="F45" i="3" s="1"/>
  <c r="J10" i="3"/>
  <c r="J11" i="3" s="1"/>
  <c r="J17" i="3" s="1"/>
  <c r="J36" i="3" s="1"/>
  <c r="J38" i="3" s="1"/>
  <c r="F26" i="3"/>
  <c r="F27" i="3" s="1"/>
  <c r="F32" i="3" s="1"/>
  <c r="L3" i="3"/>
  <c r="K3" i="3"/>
  <c r="K9" i="3" s="1"/>
  <c r="E26" i="3"/>
  <c r="E27" i="3" s="1"/>
  <c r="E32" i="3" s="1"/>
  <c r="F9" i="1"/>
  <c r="F10" i="1"/>
  <c r="F15" i="1" s="1"/>
  <c r="G10" i="1"/>
  <c r="G15" i="1" s="1"/>
  <c r="G17" i="1" s="1"/>
  <c r="G9" i="1"/>
  <c r="J5" i="1"/>
  <c r="E17" i="1"/>
  <c r="F27" i="1"/>
  <c r="F28" i="1" s="1"/>
  <c r="G27" i="1"/>
  <c r="G28" i="1" s="1"/>
  <c r="E9" i="3" l="1"/>
  <c r="E10" i="3" s="1"/>
  <c r="E11" i="3" s="1"/>
  <c r="E17" i="3" s="1"/>
  <c r="E36" i="3" s="1"/>
  <c r="E38" i="3" s="1"/>
  <c r="E12" i="3"/>
  <c r="F46" i="3"/>
  <c r="F7" i="3" s="1"/>
  <c r="L7" i="3" s="1"/>
  <c r="F47" i="3"/>
  <c r="F49" i="3" s="1"/>
  <c r="F50" i="3" s="1"/>
  <c r="F8" i="3" s="1"/>
  <c r="K10" i="3"/>
  <c r="K11" i="3" s="1"/>
  <c r="K17" i="3" s="1"/>
  <c r="K36" i="3" s="1"/>
  <c r="K38" i="3" s="1"/>
  <c r="F17" i="1"/>
  <c r="D18" i="1" s="1"/>
  <c r="L6" i="1"/>
  <c r="L7" i="1"/>
  <c r="J6" i="1"/>
  <c r="F9" i="3" l="1"/>
  <c r="L12" i="3"/>
  <c r="F13" i="3"/>
  <c r="L8" i="3"/>
  <c r="F12" i="3"/>
  <c r="F10" i="3"/>
  <c r="F11" i="3" s="1"/>
  <c r="F17" i="3" s="1"/>
  <c r="F36" i="3" s="1"/>
  <c r="F38" i="3" s="1"/>
  <c r="C39" i="3" s="1"/>
  <c r="M7" i="1"/>
  <c r="L13" i="3" l="1"/>
  <c r="L9" i="3"/>
  <c r="L10" i="3" s="1"/>
  <c r="L11" i="3" s="1"/>
  <c r="L17" i="3" s="1"/>
  <c r="L36" i="3" s="1"/>
  <c r="L38" i="3" s="1"/>
  <c r="I39" i="3" s="1"/>
</calcChain>
</file>

<file path=xl/sharedStrings.xml><?xml version="1.0" encoding="utf-8"?>
<sst xmlns="http://schemas.openxmlformats.org/spreadsheetml/2006/main" count="173" uniqueCount="43">
  <si>
    <t>Sales (savings)</t>
  </si>
  <si>
    <t>Net profit/loss</t>
  </si>
  <si>
    <t>Depreciation</t>
  </si>
  <si>
    <t>changes of NWC</t>
  </si>
  <si>
    <t>Initial investment</t>
  </si>
  <si>
    <t>Scrap value</t>
  </si>
  <si>
    <t>FCFF</t>
  </si>
  <si>
    <t>discount factor</t>
  </si>
  <si>
    <t>PV(FCFF)</t>
  </si>
  <si>
    <t>NPV</t>
  </si>
  <si>
    <t>Rental expenses</t>
  </si>
  <si>
    <t>Material, labour, overheads</t>
  </si>
  <si>
    <t>Operating profit (tax base)</t>
  </si>
  <si>
    <t>Income tax (40%)</t>
  </si>
  <si>
    <t>year</t>
  </si>
  <si>
    <t>Accumulated CF</t>
  </si>
  <si>
    <t>USD/month</t>
  </si>
  <si>
    <t>month</t>
  </si>
  <si>
    <t>average profit</t>
  </si>
  <si>
    <t>average investment</t>
  </si>
  <si>
    <t>ARR</t>
  </si>
  <si>
    <t>NEW SYSTEM</t>
  </si>
  <si>
    <t>OLD SYSTEM</t>
  </si>
  <si>
    <t>Salaries</t>
  </si>
  <si>
    <t>Payroll taxes</t>
  </si>
  <si>
    <t>Forms and supplies</t>
  </si>
  <si>
    <t>Supervisory salaries</t>
  </si>
  <si>
    <t>Other salaries</t>
  </si>
  <si>
    <t>FCFF(new) - FCFF(old)</t>
  </si>
  <si>
    <t>DIFFERENCE</t>
  </si>
  <si>
    <t>Income tax (50%)</t>
  </si>
  <si>
    <t>DF</t>
  </si>
  <si>
    <t>Opening balance</t>
  </si>
  <si>
    <t>Depreciation charge</t>
  </si>
  <si>
    <t>Closing balance</t>
  </si>
  <si>
    <t>Liquidation revenue</t>
  </si>
  <si>
    <t>Net asset value of sold FA</t>
  </si>
  <si>
    <t>Net result on liquidation</t>
  </si>
  <si>
    <t>Loss on liquidation</t>
  </si>
  <si>
    <t>Correction for loss on liquidation</t>
  </si>
  <si>
    <t>NEW MACHINE</t>
  </si>
  <si>
    <t>OLD MACHINE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</si>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</sst>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z_ł_-;\-* #,##0.00\ _z_ł_-;_-* &quot;-&quot;??\ _z_ł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3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3" fontId="2" fillId="0" borderId="1" xfId="0" applyNumberFormat="1" applyFont="1" applyBorder="1"/>
    <xf numFmtId="43" fontId="0" fillId="0" borderId="1" xfId="1" applyFont="1" applyBorder="1"/>
    <xf numFmtId="166" fontId="0" fillId="0" borderId="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23BB-7CB0-47FB-ADA8-54E48787CC2F}">
  <dimension ref="C3:N32"/>
  <sheetViews>
    <sheetView topLeftCell="A3" zoomScale="149" workbookViewId="0">
      <selection activeCell="C3" sqref="C3:G18"/>
    </sheetView>
  </sheetViews>
  <sheetFormatPr defaultRowHeight="14.4" x14ac:dyDescent="0.3"/>
  <cols>
    <col min="3" max="3" width="23.109375" bestFit="1" customWidth="1"/>
    <col min="4" max="4" width="9.5546875" style="3" bestFit="1" customWidth="1"/>
    <col min="5" max="7" width="8.88671875" style="3"/>
    <col min="10" max="10" width="9.5546875" bestFit="1" customWidth="1"/>
  </cols>
  <sheetData>
    <row r="3" spans="3:14" x14ac:dyDescent="0.3">
      <c r="C3" s="1"/>
      <c r="D3" s="2">
        <v>0</v>
      </c>
      <c r="E3" s="2">
        <v>1</v>
      </c>
      <c r="F3" s="2">
        <v>2</v>
      </c>
      <c r="G3" s="2">
        <v>3</v>
      </c>
      <c r="I3" t="s">
        <v>14</v>
      </c>
      <c r="J3" t="s">
        <v>15</v>
      </c>
    </row>
    <row r="4" spans="3:14" x14ac:dyDescent="0.3">
      <c r="C4" s="1" t="s">
        <v>0</v>
      </c>
      <c r="D4" s="5"/>
      <c r="E4" s="5">
        <v>1000000</v>
      </c>
      <c r="F4" s="5">
        <v>1600000</v>
      </c>
      <c r="G4" s="5">
        <v>800000</v>
      </c>
      <c r="I4" s="8">
        <v>0</v>
      </c>
      <c r="J4" s="6">
        <f>+D13</f>
        <v>-1080000</v>
      </c>
    </row>
    <row r="5" spans="3:14" x14ac:dyDescent="0.3">
      <c r="C5" s="1" t="s">
        <v>10</v>
      </c>
      <c r="D5" s="5"/>
      <c r="E5" s="5">
        <f>-12500*4</f>
        <v>-50000</v>
      </c>
      <c r="F5" s="5">
        <f>+E5</f>
        <v>-50000</v>
      </c>
      <c r="G5" s="5">
        <f>+F5</f>
        <v>-50000</v>
      </c>
      <c r="I5" s="9">
        <v>1</v>
      </c>
      <c r="J5" s="6">
        <f>+J4+E15</f>
        <v>-570000</v>
      </c>
    </row>
    <row r="6" spans="3:14" x14ac:dyDescent="0.3">
      <c r="C6" s="1" t="s">
        <v>11</v>
      </c>
      <c r="D6" s="5"/>
      <c r="E6" s="5">
        <v>-400000</v>
      </c>
      <c r="F6" s="5">
        <v>-750000</v>
      </c>
      <c r="G6" s="5">
        <v>-350000</v>
      </c>
      <c r="I6" s="9">
        <v>2</v>
      </c>
      <c r="J6" s="6">
        <f>+J5+F15</f>
        <v>30000</v>
      </c>
      <c r="L6" s="6">
        <f>+F15/12</f>
        <v>50000</v>
      </c>
      <c r="M6" t="s">
        <v>16</v>
      </c>
    </row>
    <row r="7" spans="3:14" x14ac:dyDescent="0.3">
      <c r="C7" s="1" t="s">
        <v>2</v>
      </c>
      <c r="D7" s="5"/>
      <c r="E7" s="5">
        <v>-450000</v>
      </c>
      <c r="F7" s="5">
        <v>-300000</v>
      </c>
      <c r="G7" s="5">
        <v>-150000</v>
      </c>
      <c r="I7" s="9">
        <v>3</v>
      </c>
      <c r="L7" s="6">
        <f>-J5</f>
        <v>570000</v>
      </c>
      <c r="M7">
        <f>L7/L6</f>
        <v>11.4</v>
      </c>
      <c r="N7" t="s">
        <v>17</v>
      </c>
    </row>
    <row r="8" spans="3:14" x14ac:dyDescent="0.3">
      <c r="C8" s="1" t="s">
        <v>12</v>
      </c>
      <c r="D8" s="5"/>
      <c r="E8" s="5">
        <f>+SUM(E4:E7)</f>
        <v>100000</v>
      </c>
      <c r="F8" s="5">
        <f t="shared" ref="F8:G8" si="0">+SUM(F4:F7)</f>
        <v>500000</v>
      </c>
      <c r="G8" s="5">
        <f t="shared" si="0"/>
        <v>250000</v>
      </c>
    </row>
    <row r="9" spans="3:14" x14ac:dyDescent="0.3">
      <c r="C9" s="1" t="s">
        <v>13</v>
      </c>
      <c r="D9" s="5"/>
      <c r="E9" s="5">
        <f>-0.4*E8</f>
        <v>-40000</v>
      </c>
      <c r="F9" s="5">
        <f t="shared" ref="F9:G9" si="1">-0.4*F8</f>
        <v>-200000</v>
      </c>
      <c r="G9" s="5">
        <f t="shared" si="1"/>
        <v>-100000</v>
      </c>
      <c r="I9" s="6"/>
    </row>
    <row r="10" spans="3:14" x14ac:dyDescent="0.3">
      <c r="C10" s="1" t="s">
        <v>1</v>
      </c>
      <c r="D10" s="5"/>
      <c r="E10" s="5">
        <f>+E8+E9</f>
        <v>60000</v>
      </c>
      <c r="F10" s="5">
        <f t="shared" ref="F10:G10" si="2">+F8+F9</f>
        <v>300000</v>
      </c>
      <c r="G10" s="5">
        <f t="shared" si="2"/>
        <v>150000</v>
      </c>
    </row>
    <row r="11" spans="3:14" x14ac:dyDescent="0.3">
      <c r="C11" s="1" t="s">
        <v>2</v>
      </c>
      <c r="D11" s="5"/>
      <c r="E11" s="5">
        <f>-E7</f>
        <v>450000</v>
      </c>
      <c r="F11" s="5">
        <f t="shared" ref="F11:G11" si="3">-F7</f>
        <v>300000</v>
      </c>
      <c r="G11" s="5">
        <f t="shared" si="3"/>
        <v>150000</v>
      </c>
    </row>
    <row r="12" spans="3:14" x14ac:dyDescent="0.3">
      <c r="C12" s="1" t="s">
        <v>3</v>
      </c>
      <c r="D12" s="5">
        <v>0</v>
      </c>
      <c r="E12" s="5"/>
      <c r="F12" s="5"/>
      <c r="G12" s="5">
        <v>0</v>
      </c>
    </row>
    <row r="13" spans="3:14" x14ac:dyDescent="0.3">
      <c r="C13" s="1" t="s">
        <v>4</v>
      </c>
      <c r="D13" s="5">
        <f>-900000-30000-60000-90000</f>
        <v>-1080000</v>
      </c>
      <c r="E13" s="5"/>
      <c r="F13" s="5"/>
      <c r="G13" s="5"/>
    </row>
    <row r="14" spans="3:14" x14ac:dyDescent="0.3">
      <c r="C14" s="1" t="s">
        <v>5</v>
      </c>
      <c r="D14" s="5"/>
      <c r="E14" s="5"/>
      <c r="F14" s="5"/>
      <c r="G14" s="5">
        <v>180000</v>
      </c>
    </row>
    <row r="15" spans="3:14" x14ac:dyDescent="0.3">
      <c r="C15" s="1" t="s">
        <v>6</v>
      </c>
      <c r="D15" s="5">
        <f>SUM(D10:D14)</f>
        <v>-1080000</v>
      </c>
      <c r="E15" s="5">
        <f t="shared" ref="E15:G15" si="4">SUM(E10:E14)</f>
        <v>510000</v>
      </c>
      <c r="F15" s="5">
        <f t="shared" si="4"/>
        <v>600000</v>
      </c>
      <c r="G15" s="5">
        <f t="shared" si="4"/>
        <v>480000</v>
      </c>
    </row>
    <row r="16" spans="3:14" x14ac:dyDescent="0.3">
      <c r="C16" s="1" t="s">
        <v>7</v>
      </c>
      <c r="D16" s="5">
        <v>1</v>
      </c>
      <c r="E16" s="7">
        <f>1/1.2</f>
        <v>0.83333333333333337</v>
      </c>
      <c r="F16" s="7">
        <f>E16/1.2</f>
        <v>0.69444444444444453</v>
      </c>
      <c r="G16" s="7">
        <f>F16/1.2</f>
        <v>0.57870370370370383</v>
      </c>
    </row>
    <row r="17" spans="3:7" x14ac:dyDescent="0.3">
      <c r="C17" s="1" t="s">
        <v>8</v>
      </c>
      <c r="D17" s="5">
        <f>+D15*D16</f>
        <v>-1080000</v>
      </c>
      <c r="E17" s="5">
        <f t="shared" ref="E17:G17" si="5">+E15*E16</f>
        <v>425000</v>
      </c>
      <c r="F17" s="5">
        <f t="shared" si="5"/>
        <v>416666.66666666674</v>
      </c>
      <c r="G17" s="5">
        <f t="shared" si="5"/>
        <v>277777.77777777781</v>
      </c>
    </row>
    <row r="18" spans="3:7" x14ac:dyDescent="0.3">
      <c r="C18" s="4" t="s">
        <v>9</v>
      </c>
      <c r="D18" s="5">
        <f>SUM(D17:G17)</f>
        <v>39444.444444444554</v>
      </c>
    </row>
    <row r="21" spans="3:7" x14ac:dyDescent="0.3">
      <c r="C21" s="1"/>
      <c r="D21" s="2">
        <v>0</v>
      </c>
      <c r="E21" s="2">
        <v>1</v>
      </c>
      <c r="F21" s="2">
        <v>2</v>
      </c>
      <c r="G21" s="2">
        <v>3</v>
      </c>
    </row>
    <row r="22" spans="3:7" x14ac:dyDescent="0.3">
      <c r="C22" s="1" t="s">
        <v>0</v>
      </c>
      <c r="D22" s="5"/>
      <c r="E22" s="5">
        <v>1000000</v>
      </c>
      <c r="F22" s="5">
        <v>1600000</v>
      </c>
      <c r="G22" s="5">
        <v>800000</v>
      </c>
    </row>
    <row r="23" spans="3:7" x14ac:dyDescent="0.3">
      <c r="C23" s="1" t="s">
        <v>10</v>
      </c>
      <c r="D23" s="5"/>
      <c r="E23" s="5">
        <v>-87500</v>
      </c>
      <c r="F23" s="5">
        <f>+E23</f>
        <v>-87500</v>
      </c>
      <c r="G23" s="5">
        <f>+F23</f>
        <v>-87500</v>
      </c>
    </row>
    <row r="24" spans="3:7" x14ac:dyDescent="0.3">
      <c r="C24" s="1" t="s">
        <v>11</v>
      </c>
      <c r="D24" s="5"/>
      <c r="E24" s="5">
        <v>-400000</v>
      </c>
      <c r="F24" s="5">
        <v>-750000</v>
      </c>
      <c r="G24" s="5">
        <v>-350000</v>
      </c>
    </row>
    <row r="25" spans="3:7" x14ac:dyDescent="0.3">
      <c r="C25" s="1" t="s">
        <v>2</v>
      </c>
      <c r="D25" s="5"/>
      <c r="E25" s="5">
        <v>-450000</v>
      </c>
      <c r="F25" s="5">
        <v>-300000</v>
      </c>
      <c r="G25" s="5">
        <v>-150000</v>
      </c>
    </row>
    <row r="26" spans="3:7" x14ac:dyDescent="0.3">
      <c r="C26" s="1" t="s">
        <v>12</v>
      </c>
      <c r="D26" s="5"/>
      <c r="E26" s="5">
        <f>+SUM(E22:E25)</f>
        <v>62500</v>
      </c>
      <c r="F26" s="5">
        <f t="shared" ref="F26" si="6">+SUM(F22:F25)</f>
        <v>462500</v>
      </c>
      <c r="G26" s="5">
        <f t="shared" ref="G26" si="7">+SUM(G22:G25)</f>
        <v>212500</v>
      </c>
    </row>
    <row r="27" spans="3:7" x14ac:dyDescent="0.3">
      <c r="C27" s="1" t="s">
        <v>13</v>
      </c>
      <c r="D27" s="5"/>
      <c r="E27" s="5">
        <f>-0.4*E26</f>
        <v>-25000</v>
      </c>
      <c r="F27" s="5">
        <f t="shared" ref="F27" si="8">-0.4*F26</f>
        <v>-185000</v>
      </c>
      <c r="G27" s="5">
        <f t="shared" ref="G27" si="9">-0.4*G26</f>
        <v>-85000</v>
      </c>
    </row>
    <row r="28" spans="3:7" x14ac:dyDescent="0.3">
      <c r="C28" s="1" t="s">
        <v>1</v>
      </c>
      <c r="D28" s="5"/>
      <c r="E28" s="5">
        <f>+E26+E27</f>
        <v>37500</v>
      </c>
      <c r="F28" s="5">
        <f t="shared" ref="F28" si="10">+F26+F27</f>
        <v>277500</v>
      </c>
      <c r="G28" s="5">
        <f t="shared" ref="G28" si="11">+G26+G27</f>
        <v>127500</v>
      </c>
    </row>
    <row r="30" spans="3:7" x14ac:dyDescent="0.3">
      <c r="C30" s="1" t="s">
        <v>18</v>
      </c>
      <c r="D30" s="5">
        <f>AVERAGE(E28:G28)</f>
        <v>147500</v>
      </c>
    </row>
    <row r="31" spans="3:7" x14ac:dyDescent="0.3">
      <c r="C31" s="1" t="s">
        <v>19</v>
      </c>
      <c r="D31" s="5">
        <f>(-D13+D12+G12+G14)/2</f>
        <v>630000</v>
      </c>
    </row>
    <row r="32" spans="3:7" x14ac:dyDescent="0.3">
      <c r="C32" s="1" t="s">
        <v>20</v>
      </c>
      <c r="D32" s="10">
        <f>+D30/D31</f>
        <v>0.23412698412698413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B993-B573-47EA-AAF9-CABAC88C4F35}">
  <dimension ref="B2:L37"/>
  <sheetViews>
    <sheetView topLeftCell="A23" workbookViewId="0">
      <selection activeCell="I37" sqref="I37"/>
    </sheetView>
  </sheetViews>
  <sheetFormatPr defaultRowHeight="14.4" x14ac:dyDescent="0.3"/>
  <cols>
    <col min="2" max="2" width="23.109375" bestFit="1" customWidth="1"/>
    <col min="3" max="6" width="10.6640625" customWidth="1"/>
    <col min="8" max="8" width="23.109375" bestFit="1" customWidth="1"/>
  </cols>
  <sheetData>
    <row r="2" spans="2:12" x14ac:dyDescent="0.3">
      <c r="B2" s="1" t="s">
        <v>21</v>
      </c>
      <c r="C2" s="2">
        <v>0</v>
      </c>
      <c r="D2" s="2">
        <v>1</v>
      </c>
      <c r="E2" s="2">
        <v>2</v>
      </c>
      <c r="F2" s="2">
        <v>3</v>
      </c>
      <c r="H2" s="1" t="s">
        <v>29</v>
      </c>
      <c r="I2" s="2">
        <v>0</v>
      </c>
      <c r="J2" s="2">
        <v>1</v>
      </c>
      <c r="K2" s="2">
        <v>2</v>
      </c>
      <c r="L2" s="2">
        <v>3</v>
      </c>
    </row>
    <row r="3" spans="2:12" x14ac:dyDescent="0.3">
      <c r="B3" s="1" t="s">
        <v>0</v>
      </c>
      <c r="C3" s="5"/>
      <c r="D3" s="5"/>
      <c r="E3" s="5"/>
      <c r="F3" s="5"/>
      <c r="H3" s="12" t="s">
        <v>0</v>
      </c>
      <c r="I3" s="13"/>
      <c r="J3" s="13">
        <f>-D23</f>
        <v>117600</v>
      </c>
      <c r="K3" s="13">
        <f t="shared" ref="K3:L3" si="0">-E23</f>
        <v>117600</v>
      </c>
      <c r="L3" s="13">
        <f t="shared" si="0"/>
        <v>117600</v>
      </c>
    </row>
    <row r="4" spans="2:12" x14ac:dyDescent="0.3">
      <c r="B4" s="1" t="s">
        <v>26</v>
      </c>
      <c r="C4" s="5"/>
      <c r="D4" s="5">
        <v>-15000</v>
      </c>
      <c r="E4" s="5">
        <f>+D4</f>
        <v>-15000</v>
      </c>
      <c r="F4" s="5">
        <f>+E4</f>
        <v>-15000</v>
      </c>
      <c r="H4" s="1" t="s">
        <v>26</v>
      </c>
      <c r="I4" s="5"/>
      <c r="J4" s="5">
        <v>-15000</v>
      </c>
      <c r="K4" s="5">
        <f>+J4</f>
        <v>-15000</v>
      </c>
      <c r="L4" s="5">
        <f>+K4</f>
        <v>-15000</v>
      </c>
    </row>
    <row r="5" spans="2:12" x14ac:dyDescent="0.3">
      <c r="B5" s="1" t="s">
        <v>27</v>
      </c>
      <c r="C5" s="5"/>
      <c r="D5" s="5">
        <v>-24000</v>
      </c>
      <c r="E5" s="5">
        <f>+D5</f>
        <v>-24000</v>
      </c>
      <c r="F5" s="5">
        <f>+E5</f>
        <v>-24000</v>
      </c>
      <c r="H5" s="1" t="s">
        <v>27</v>
      </c>
      <c r="I5" s="5"/>
      <c r="J5" s="5">
        <v>-24000</v>
      </c>
      <c r="K5" s="5">
        <f>+J5</f>
        <v>-24000</v>
      </c>
      <c r="L5" s="5">
        <f>+K5</f>
        <v>-24000</v>
      </c>
    </row>
    <row r="6" spans="2:12" x14ac:dyDescent="0.3">
      <c r="B6" s="1" t="s">
        <v>25</v>
      </c>
      <c r="C6" s="5"/>
      <c r="D6" s="5">
        <v>-7200</v>
      </c>
      <c r="E6" s="5">
        <f>+D6</f>
        <v>-7200</v>
      </c>
      <c r="F6" s="5">
        <f>+E6</f>
        <v>-7200</v>
      </c>
      <c r="H6" s="1" t="s">
        <v>25</v>
      </c>
      <c r="I6" s="5"/>
      <c r="J6" s="5">
        <v>-7200</v>
      </c>
      <c r="K6" s="5">
        <f>+J6</f>
        <v>-7200</v>
      </c>
      <c r="L6" s="5">
        <f>+K6</f>
        <v>-7200</v>
      </c>
    </row>
    <row r="7" spans="2:12" x14ac:dyDescent="0.3">
      <c r="B7" s="1" t="s">
        <v>2</v>
      </c>
      <c r="C7" s="5"/>
      <c r="D7" s="5">
        <f>-(-C13-F14)/3</f>
        <v>-26666.666666666668</v>
      </c>
      <c r="E7" s="5">
        <f>+D7</f>
        <v>-26666.666666666668</v>
      </c>
      <c r="F7" s="5">
        <f>+E7</f>
        <v>-26666.666666666668</v>
      </c>
      <c r="H7" s="1" t="s">
        <v>2</v>
      </c>
      <c r="I7" s="5"/>
      <c r="J7" s="5">
        <f>+D7</f>
        <v>-26666.666666666668</v>
      </c>
      <c r="K7" s="5">
        <f>+J7</f>
        <v>-26666.666666666668</v>
      </c>
      <c r="L7" s="5">
        <f>+K7</f>
        <v>-26666.666666666668</v>
      </c>
    </row>
    <row r="8" spans="2:12" x14ac:dyDescent="0.3">
      <c r="B8" s="1" t="s">
        <v>12</v>
      </c>
      <c r="C8" s="5"/>
      <c r="D8" s="5">
        <f>SUM(D3:D7)</f>
        <v>-72866.666666666672</v>
      </c>
      <c r="E8" s="5">
        <f t="shared" ref="E8:F8" si="1">SUM(E3:E7)</f>
        <v>-72866.666666666672</v>
      </c>
      <c r="F8" s="5">
        <f t="shared" si="1"/>
        <v>-72866.666666666672</v>
      </c>
      <c r="H8" s="14" t="s">
        <v>12</v>
      </c>
      <c r="I8" s="15"/>
      <c r="J8" s="15">
        <f>SUM(J3:J7)</f>
        <v>44733.333333333328</v>
      </c>
      <c r="K8" s="15">
        <f t="shared" ref="K8" si="2">SUM(K3:K7)</f>
        <v>44733.333333333328</v>
      </c>
      <c r="L8" s="15">
        <f t="shared" ref="L8" si="3">SUM(L3:L7)</f>
        <v>44733.333333333328</v>
      </c>
    </row>
    <row r="9" spans="2:12" x14ac:dyDescent="0.3">
      <c r="B9" s="1" t="s">
        <v>30</v>
      </c>
      <c r="C9" s="5"/>
      <c r="D9" s="5">
        <f>-0.5*D8</f>
        <v>36433.333333333336</v>
      </c>
      <c r="E9" s="5">
        <f t="shared" ref="E9:F9" si="4">-0.5*E8</f>
        <v>36433.333333333336</v>
      </c>
      <c r="F9" s="5">
        <f t="shared" si="4"/>
        <v>36433.333333333336</v>
      </c>
      <c r="H9" s="1" t="s">
        <v>30</v>
      </c>
      <c r="I9" s="5"/>
      <c r="J9" s="5">
        <f>-0.5*J8</f>
        <v>-22366.666666666664</v>
      </c>
      <c r="K9" s="5">
        <f t="shared" ref="K9:L9" si="5">-0.5*K8</f>
        <v>-22366.666666666664</v>
      </c>
      <c r="L9" s="5">
        <f t="shared" si="5"/>
        <v>-22366.666666666664</v>
      </c>
    </row>
    <row r="10" spans="2:12" x14ac:dyDescent="0.3">
      <c r="B10" s="1" t="s">
        <v>1</v>
      </c>
      <c r="C10" s="5"/>
      <c r="D10" s="5">
        <f>+D8+D9</f>
        <v>-36433.333333333336</v>
      </c>
      <c r="E10" s="5">
        <f t="shared" ref="E10:F10" si="6">+E8+E9</f>
        <v>-36433.333333333336</v>
      </c>
      <c r="F10" s="5">
        <f t="shared" si="6"/>
        <v>-36433.333333333336</v>
      </c>
      <c r="H10" s="1" t="s">
        <v>1</v>
      </c>
      <c r="I10" s="5"/>
      <c r="J10" s="5">
        <f>+J8+J9</f>
        <v>22366.666666666664</v>
      </c>
      <c r="K10" s="5">
        <f t="shared" ref="K10:L10" si="7">+K8+K9</f>
        <v>22366.666666666664</v>
      </c>
      <c r="L10" s="5">
        <f t="shared" si="7"/>
        <v>22366.666666666664</v>
      </c>
    </row>
    <row r="11" spans="2:12" x14ac:dyDescent="0.3">
      <c r="B11" s="1" t="s">
        <v>2</v>
      </c>
      <c r="C11" s="5"/>
      <c r="D11" s="5">
        <f>-D7</f>
        <v>26666.666666666668</v>
      </c>
      <c r="E11" s="5">
        <f t="shared" ref="E11:F11" si="8">-E7</f>
        <v>26666.666666666668</v>
      </c>
      <c r="F11" s="5">
        <f t="shared" si="8"/>
        <v>26666.666666666668</v>
      </c>
      <c r="H11" s="1" t="s">
        <v>2</v>
      </c>
      <c r="I11" s="5"/>
      <c r="J11" s="5">
        <f>-J7</f>
        <v>26666.666666666668</v>
      </c>
      <c r="K11" s="5">
        <f t="shared" ref="K11:L11" si="9">-K7</f>
        <v>26666.666666666668</v>
      </c>
      <c r="L11" s="5">
        <f t="shared" si="9"/>
        <v>26666.666666666668</v>
      </c>
    </row>
    <row r="12" spans="2:12" x14ac:dyDescent="0.3">
      <c r="B12" s="1" t="s">
        <v>3</v>
      </c>
      <c r="C12" s="5">
        <v>0</v>
      </c>
      <c r="D12" s="5"/>
      <c r="E12" s="5"/>
      <c r="F12" s="5">
        <v>0</v>
      </c>
      <c r="H12" s="1" t="s">
        <v>3</v>
      </c>
      <c r="I12" s="5">
        <v>0</v>
      </c>
      <c r="J12" s="5"/>
      <c r="K12" s="5"/>
      <c r="L12" s="5">
        <v>0</v>
      </c>
    </row>
    <row r="13" spans="2:12" x14ac:dyDescent="0.3">
      <c r="B13" s="1" t="s">
        <v>4</v>
      </c>
      <c r="C13" s="5">
        <v>-100000</v>
      </c>
      <c r="D13" s="5"/>
      <c r="E13" s="5"/>
      <c r="F13" s="5"/>
      <c r="H13" s="1" t="s">
        <v>4</v>
      </c>
      <c r="I13" s="5">
        <f>+C13</f>
        <v>-100000</v>
      </c>
      <c r="J13" s="5"/>
      <c r="K13" s="5"/>
      <c r="L13" s="5"/>
    </row>
    <row r="14" spans="2:12" x14ac:dyDescent="0.3">
      <c r="B14" s="1" t="s">
        <v>5</v>
      </c>
      <c r="C14" s="5"/>
      <c r="D14" s="5"/>
      <c r="E14" s="5"/>
      <c r="F14" s="5">
        <v>20000</v>
      </c>
      <c r="H14" s="1" t="s">
        <v>5</v>
      </c>
      <c r="I14" s="5"/>
      <c r="J14" s="5"/>
      <c r="K14" s="5"/>
      <c r="L14" s="5">
        <f>+F14</f>
        <v>20000</v>
      </c>
    </row>
    <row r="15" spans="2:12" x14ac:dyDescent="0.3">
      <c r="B15" s="1" t="s">
        <v>6</v>
      </c>
      <c r="C15" s="5">
        <f>SUM(C10:C14)</f>
        <v>-100000</v>
      </c>
      <c r="D15" s="5">
        <f t="shared" ref="D15:F15" si="10">SUM(D10:D14)</f>
        <v>-9766.6666666666679</v>
      </c>
      <c r="E15" s="5">
        <f t="shared" si="10"/>
        <v>-9766.6666666666679</v>
      </c>
      <c r="F15" s="5">
        <f t="shared" si="10"/>
        <v>10233.333333333332</v>
      </c>
      <c r="H15" s="12" t="s">
        <v>6</v>
      </c>
      <c r="I15" s="13">
        <f>SUM(I10:I14)</f>
        <v>-100000</v>
      </c>
      <c r="J15" s="13">
        <f t="shared" ref="J15" si="11">SUM(J10:J14)</f>
        <v>49033.333333333328</v>
      </c>
      <c r="K15" s="13">
        <f t="shared" ref="K15" si="12">SUM(K10:K14)</f>
        <v>49033.333333333328</v>
      </c>
      <c r="L15" s="13">
        <f t="shared" ref="L15" si="13">SUM(L10:L14)</f>
        <v>69033.333333333328</v>
      </c>
    </row>
    <row r="18" spans="2:6" x14ac:dyDescent="0.3">
      <c r="B18" s="1" t="s">
        <v>22</v>
      </c>
      <c r="C18" s="2">
        <v>0</v>
      </c>
      <c r="D18" s="2">
        <v>1</v>
      </c>
      <c r="E18" s="2">
        <v>2</v>
      </c>
      <c r="F18" s="2">
        <v>3</v>
      </c>
    </row>
    <row r="19" spans="2:6" x14ac:dyDescent="0.3">
      <c r="B19" s="1" t="s">
        <v>0</v>
      </c>
      <c r="C19" s="5"/>
      <c r="D19" s="5"/>
      <c r="E19" s="5"/>
      <c r="F19" s="5"/>
    </row>
    <row r="20" spans="2:6" x14ac:dyDescent="0.3">
      <c r="B20" s="1" t="s">
        <v>23</v>
      </c>
      <c r="C20" s="5"/>
      <c r="D20" s="5">
        <f>-12*7500</f>
        <v>-90000</v>
      </c>
      <c r="E20" s="5">
        <f>+D20</f>
        <v>-90000</v>
      </c>
      <c r="F20" s="5">
        <f>+E20</f>
        <v>-90000</v>
      </c>
    </row>
    <row r="21" spans="2:6" x14ac:dyDescent="0.3">
      <c r="B21" s="1" t="s">
        <v>24</v>
      </c>
      <c r="C21" s="5"/>
      <c r="D21" s="5">
        <f>-12*1700</f>
        <v>-20400</v>
      </c>
      <c r="E21" s="5">
        <f>+D21</f>
        <v>-20400</v>
      </c>
      <c r="F21" s="5">
        <f>+E21</f>
        <v>-20400</v>
      </c>
    </row>
    <row r="22" spans="2:6" x14ac:dyDescent="0.3">
      <c r="B22" s="1" t="s">
        <v>25</v>
      </c>
      <c r="C22" s="5"/>
      <c r="D22" s="5">
        <f>600*-12</f>
        <v>-7200</v>
      </c>
      <c r="E22" s="5">
        <f>+D22</f>
        <v>-7200</v>
      </c>
      <c r="F22" s="5">
        <f>+E22</f>
        <v>-7200</v>
      </c>
    </row>
    <row r="23" spans="2:6" x14ac:dyDescent="0.3">
      <c r="B23" s="1" t="s">
        <v>12</v>
      </c>
      <c r="C23" s="5"/>
      <c r="D23" s="5">
        <f>SUM(D19:D22)</f>
        <v>-117600</v>
      </c>
      <c r="E23" s="5">
        <f t="shared" ref="E23:F23" si="14">SUM(E19:E22)</f>
        <v>-117600</v>
      </c>
      <c r="F23" s="5">
        <f t="shared" si="14"/>
        <v>-117600</v>
      </c>
    </row>
    <row r="24" spans="2:6" x14ac:dyDescent="0.3">
      <c r="B24" s="1" t="s">
        <v>30</v>
      </c>
      <c r="C24" s="5"/>
      <c r="D24" s="5">
        <f>-0.5*D23</f>
        <v>58800</v>
      </c>
      <c r="E24" s="5">
        <f t="shared" ref="E24:F24" si="15">-0.5*E23</f>
        <v>58800</v>
      </c>
      <c r="F24" s="5">
        <f t="shared" si="15"/>
        <v>58800</v>
      </c>
    </row>
    <row r="25" spans="2:6" x14ac:dyDescent="0.3">
      <c r="B25" s="1" t="s">
        <v>1</v>
      </c>
      <c r="C25" s="5"/>
      <c r="D25" s="5">
        <f>+D23+D24</f>
        <v>-58800</v>
      </c>
      <c r="E25" s="5">
        <f t="shared" ref="E25:F25" si="16">+E23+E24</f>
        <v>-58800</v>
      </c>
      <c r="F25" s="5">
        <f t="shared" si="16"/>
        <v>-58800</v>
      </c>
    </row>
    <row r="26" spans="2:6" x14ac:dyDescent="0.3">
      <c r="B26" s="1" t="s">
        <v>2</v>
      </c>
      <c r="C26" s="5"/>
      <c r="D26" s="5"/>
      <c r="E26" s="5"/>
      <c r="F26" s="5"/>
    </row>
    <row r="27" spans="2:6" x14ac:dyDescent="0.3">
      <c r="B27" s="1" t="s">
        <v>3</v>
      </c>
      <c r="C27" s="5"/>
      <c r="D27" s="5"/>
      <c r="E27" s="5"/>
      <c r="F27" s="5"/>
    </row>
    <row r="28" spans="2:6" x14ac:dyDescent="0.3">
      <c r="B28" s="1" t="s">
        <v>4</v>
      </c>
      <c r="C28" s="5"/>
      <c r="D28" s="5"/>
      <c r="E28" s="5"/>
      <c r="F28" s="5"/>
    </row>
    <row r="29" spans="2:6" x14ac:dyDescent="0.3">
      <c r="B29" s="1" t="s">
        <v>5</v>
      </c>
      <c r="C29" s="5"/>
      <c r="D29" s="5"/>
      <c r="E29" s="5"/>
      <c r="F29" s="5"/>
    </row>
    <row r="30" spans="2:6" x14ac:dyDescent="0.3">
      <c r="B30" s="1" t="s">
        <v>6</v>
      </c>
      <c r="C30" s="5">
        <f>SUM(C25:C29)</f>
        <v>0</v>
      </c>
      <c r="D30" s="5">
        <f t="shared" ref="D30:F30" si="17">SUM(D25:D29)</f>
        <v>-58800</v>
      </c>
      <c r="E30" s="5">
        <f t="shared" si="17"/>
        <v>-58800</v>
      </c>
      <c r="F30" s="5">
        <f t="shared" si="17"/>
        <v>-58800</v>
      </c>
    </row>
    <row r="33" spans="2:12" x14ac:dyDescent="0.3">
      <c r="B33" s="1" t="s">
        <v>29</v>
      </c>
      <c r="C33" s="2">
        <v>0</v>
      </c>
      <c r="D33" s="2">
        <v>1</v>
      </c>
      <c r="E33" s="2">
        <v>2</v>
      </c>
      <c r="F33" s="2">
        <v>3</v>
      </c>
      <c r="H33" s="1" t="s">
        <v>29</v>
      </c>
      <c r="I33" s="2">
        <v>0</v>
      </c>
      <c r="J33" s="2">
        <v>1</v>
      </c>
      <c r="K33" s="2">
        <v>2</v>
      </c>
      <c r="L33" s="2">
        <v>3</v>
      </c>
    </row>
    <row r="34" spans="2:12" x14ac:dyDescent="0.3">
      <c r="B34" s="1" t="s">
        <v>28</v>
      </c>
      <c r="C34" s="16">
        <f>+C15-C30</f>
        <v>-100000</v>
      </c>
      <c r="D34" s="16">
        <f t="shared" ref="D34:F34" si="18">+D15-D30</f>
        <v>49033.333333333328</v>
      </c>
      <c r="E34" s="16">
        <f t="shared" si="18"/>
        <v>49033.333333333328</v>
      </c>
      <c r="F34" s="16">
        <f t="shared" si="18"/>
        <v>69033.333333333328</v>
      </c>
      <c r="H34" s="1" t="s">
        <v>28</v>
      </c>
      <c r="I34" s="16">
        <f>+I15-I30</f>
        <v>-100000</v>
      </c>
      <c r="J34" s="16">
        <f t="shared" ref="J34:L34" si="19">+J15-J30</f>
        <v>49033.333333333328</v>
      </c>
      <c r="K34" s="16">
        <f t="shared" si="19"/>
        <v>49033.333333333328</v>
      </c>
      <c r="L34" s="16">
        <f t="shared" si="19"/>
        <v>69033.333333333328</v>
      </c>
    </row>
    <row r="35" spans="2:12" x14ac:dyDescent="0.3">
      <c r="B35" s="1" t="s">
        <v>31</v>
      </c>
      <c r="C35" s="1">
        <v>1</v>
      </c>
      <c r="D35" s="1">
        <f>1/1.1</f>
        <v>0.90909090909090906</v>
      </c>
      <c r="E35" s="1">
        <f>D35/1.1</f>
        <v>0.82644628099173545</v>
      </c>
      <c r="F35" s="1">
        <f>E35/1.1</f>
        <v>0.75131480090157765</v>
      </c>
      <c r="H35" s="1" t="s">
        <v>31</v>
      </c>
      <c r="I35" s="1">
        <v>1</v>
      </c>
      <c r="J35" s="1">
        <f>1/1.1</f>
        <v>0.90909090909090906</v>
      </c>
      <c r="K35" s="1">
        <f>J35/1.1</f>
        <v>0.82644628099173545</v>
      </c>
      <c r="L35" s="1">
        <f>K35/1.1</f>
        <v>0.75131480090157765</v>
      </c>
    </row>
    <row r="36" spans="2:12" x14ac:dyDescent="0.3">
      <c r="B36" s="1" t="s">
        <v>8</v>
      </c>
      <c r="C36" s="11">
        <f>++C34*C35</f>
        <v>-100000</v>
      </c>
      <c r="D36" s="11">
        <f t="shared" ref="D36:F36" si="20">++D34*D35</f>
        <v>44575.757575757569</v>
      </c>
      <c r="E36" s="11">
        <f t="shared" si="20"/>
        <v>40523.415977961427</v>
      </c>
      <c r="F36" s="11">
        <f t="shared" si="20"/>
        <v>51865.765088905573</v>
      </c>
      <c r="H36" s="1" t="s">
        <v>8</v>
      </c>
      <c r="I36" s="11">
        <f>++I34*I35</f>
        <v>-100000</v>
      </c>
      <c r="J36" s="11">
        <f t="shared" ref="J36" si="21">++J34*J35</f>
        <v>44575.757575757569</v>
      </c>
      <c r="K36" s="11">
        <f t="shared" ref="K36" si="22">++K34*K35</f>
        <v>40523.415977961427</v>
      </c>
      <c r="L36" s="11">
        <f t="shared" ref="L36" si="23">++L34*L35</f>
        <v>51865.765088905573</v>
      </c>
    </row>
    <row r="37" spans="2:12" x14ac:dyDescent="0.3">
      <c r="B37" s="1" t="s">
        <v>9</v>
      </c>
      <c r="C37" s="11">
        <f>SUM(C36:F36)</f>
        <v>36964.938642624569</v>
      </c>
      <c r="H37" s="1" t="s">
        <v>9</v>
      </c>
      <c r="I37" s="11">
        <f>SUM(I36:L36)</f>
        <v>36964.938642624569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162D-A054-4EE9-83A3-A3A9D6E0337C}">
  <dimension ref="B2:L50"/>
  <sheetViews>
    <sheetView topLeftCell="A24" workbookViewId="0">
      <selection activeCell="F50" sqref="F50"/>
    </sheetView>
  </sheetViews>
  <sheetFormatPr defaultRowHeight="14.4" x14ac:dyDescent="0.3"/>
  <cols>
    <col min="2" max="2" width="23.109375" bestFit="1" customWidth="1"/>
    <col min="3" max="5" width="10.6640625" customWidth="1"/>
    <col min="6" max="6" width="12.6640625" customWidth="1"/>
    <col min="8" max="8" width="23.109375" bestFit="1" customWidth="1"/>
  </cols>
  <sheetData>
    <row r="2" spans="2:12" x14ac:dyDescent="0.3">
      <c r="B2" s="1" t="s">
        <v>21</v>
      </c>
      <c r="C2" s="2">
        <v>0</v>
      </c>
      <c r="D2" s="2">
        <v>1</v>
      </c>
      <c r="E2" s="2">
        <v>2</v>
      </c>
      <c r="F2" s="2">
        <v>3</v>
      </c>
      <c r="H2" s="1" t="s">
        <v>29</v>
      </c>
      <c r="I2" s="2">
        <v>0</v>
      </c>
      <c r="J2" s="2">
        <v>1</v>
      </c>
      <c r="K2" s="2">
        <v>2</v>
      </c>
      <c r="L2" s="2">
        <v>3</v>
      </c>
    </row>
    <row r="3" spans="2:12" x14ac:dyDescent="0.3">
      <c r="B3" s="1" t="s">
        <v>0</v>
      </c>
      <c r="C3" s="5"/>
      <c r="D3" s="5"/>
      <c r="E3" s="5"/>
      <c r="F3" s="5"/>
      <c r="H3" s="12" t="s">
        <v>0</v>
      </c>
      <c r="I3" s="13"/>
      <c r="J3" s="13">
        <f>-D25</f>
        <v>117600</v>
      </c>
      <c r="K3" s="13">
        <f t="shared" ref="K3:L3" si="0">-E25</f>
        <v>117600</v>
      </c>
      <c r="L3" s="13">
        <f t="shared" si="0"/>
        <v>117600</v>
      </c>
    </row>
    <row r="4" spans="2:12" x14ac:dyDescent="0.3">
      <c r="B4" s="1" t="s">
        <v>26</v>
      </c>
      <c r="C4" s="5"/>
      <c r="D4" s="5">
        <v>-15000</v>
      </c>
      <c r="E4" s="5">
        <f>+D4</f>
        <v>-15000</v>
      </c>
      <c r="F4" s="5">
        <f>+E4</f>
        <v>-15000</v>
      </c>
      <c r="H4" s="1" t="s">
        <v>26</v>
      </c>
      <c r="I4" s="5"/>
      <c r="J4" s="5">
        <v>-15000</v>
      </c>
      <c r="K4" s="5">
        <f>+J4</f>
        <v>-15000</v>
      </c>
      <c r="L4" s="5">
        <f>+K4</f>
        <v>-15000</v>
      </c>
    </row>
    <row r="5" spans="2:12" x14ac:dyDescent="0.3">
      <c r="B5" s="1" t="s">
        <v>27</v>
      </c>
      <c r="C5" s="5"/>
      <c r="D5" s="5">
        <v>-24000</v>
      </c>
      <c r="E5" s="5">
        <f>+D5</f>
        <v>-24000</v>
      </c>
      <c r="F5" s="5">
        <f>+E5</f>
        <v>-24000</v>
      </c>
      <c r="H5" s="1" t="s">
        <v>27</v>
      </c>
      <c r="I5" s="5"/>
      <c r="J5" s="5">
        <v>-24000</v>
      </c>
      <c r="K5" s="5">
        <f>+J5</f>
        <v>-24000</v>
      </c>
      <c r="L5" s="5">
        <f>+K5</f>
        <v>-24000</v>
      </c>
    </row>
    <row r="6" spans="2:12" x14ac:dyDescent="0.3">
      <c r="B6" s="1" t="s">
        <v>25</v>
      </c>
      <c r="C6" s="5"/>
      <c r="D6" s="5">
        <v>-7200</v>
      </c>
      <c r="E6" s="5">
        <f>+D6</f>
        <v>-7200</v>
      </c>
      <c r="F6" s="5">
        <f>+E6</f>
        <v>-7200</v>
      </c>
      <c r="H6" s="1" t="s">
        <v>25</v>
      </c>
      <c r="I6" s="5"/>
      <c r="J6" s="5">
        <v>-7200</v>
      </c>
      <c r="K6" s="5">
        <f>+J6</f>
        <v>-7200</v>
      </c>
      <c r="L6" s="5">
        <f>+K6</f>
        <v>-7200</v>
      </c>
    </row>
    <row r="7" spans="2:12" x14ac:dyDescent="0.3">
      <c r="B7" s="1" t="s">
        <v>2</v>
      </c>
      <c r="C7" s="5"/>
      <c r="D7" s="5">
        <f>+D46</f>
        <v>-20000</v>
      </c>
      <c r="E7" s="5">
        <f t="shared" ref="E7:F7" si="1">+E46</f>
        <v>-16000</v>
      </c>
      <c r="F7" s="5">
        <f t="shared" si="1"/>
        <v>-12800</v>
      </c>
      <c r="H7" s="1" t="s">
        <v>2</v>
      </c>
      <c r="I7" s="5"/>
      <c r="J7" s="5">
        <f>+D7</f>
        <v>-20000</v>
      </c>
      <c r="K7" s="5">
        <f t="shared" ref="K7:L7" si="2">+E7</f>
        <v>-16000</v>
      </c>
      <c r="L7" s="5">
        <f t="shared" si="2"/>
        <v>-12800</v>
      </c>
    </row>
    <row r="8" spans="2:12" x14ac:dyDescent="0.3">
      <c r="B8" s="1" t="s">
        <v>38</v>
      </c>
      <c r="C8" s="5"/>
      <c r="D8" s="5"/>
      <c r="E8" s="5"/>
      <c r="F8" s="5">
        <f>+F50</f>
        <v>-31200</v>
      </c>
      <c r="H8" s="1" t="s">
        <v>38</v>
      </c>
      <c r="I8" s="5"/>
      <c r="J8" s="5"/>
      <c r="K8" s="5"/>
      <c r="L8" s="5">
        <f>+F8</f>
        <v>-31200</v>
      </c>
    </row>
    <row r="9" spans="2:12" x14ac:dyDescent="0.3">
      <c r="B9" s="1" t="s">
        <v>12</v>
      </c>
      <c r="C9" s="5"/>
      <c r="D9" s="5">
        <f>SUM(D3:D8)</f>
        <v>-66200</v>
      </c>
      <c r="E9" s="5">
        <f>SUM(E3:E8)</f>
        <v>-62200</v>
      </c>
      <c r="F9" s="5">
        <f>SUM(F3:F8)</f>
        <v>-90200</v>
      </c>
      <c r="H9" s="14" t="s">
        <v>12</v>
      </c>
      <c r="I9" s="15"/>
      <c r="J9" s="15">
        <f>SUM(J3:J8)</f>
        <v>51400</v>
      </c>
      <c r="K9" s="15">
        <f t="shared" ref="K9:L9" si="3">SUM(K3:K8)</f>
        <v>55400</v>
      </c>
      <c r="L9" s="15">
        <f t="shared" si="3"/>
        <v>27400</v>
      </c>
    </row>
    <row r="10" spans="2:12" x14ac:dyDescent="0.3">
      <c r="B10" s="1" t="s">
        <v>30</v>
      </c>
      <c r="C10" s="5"/>
      <c r="D10" s="5">
        <f>-0.5*D9</f>
        <v>33100</v>
      </c>
      <c r="E10" s="5">
        <f t="shared" ref="E10:F10" si="4">-0.5*E9</f>
        <v>31100</v>
      </c>
      <c r="F10" s="5">
        <f t="shared" si="4"/>
        <v>45100</v>
      </c>
      <c r="H10" s="1" t="s">
        <v>30</v>
      </c>
      <c r="I10" s="5"/>
      <c r="J10" s="5">
        <f>-0.5*J9</f>
        <v>-25700</v>
      </c>
      <c r="K10" s="5">
        <f t="shared" ref="K10:L10" si="5">-0.5*K9</f>
        <v>-27700</v>
      </c>
      <c r="L10" s="5">
        <f t="shared" si="5"/>
        <v>-13700</v>
      </c>
    </row>
    <row r="11" spans="2:12" x14ac:dyDescent="0.3">
      <c r="B11" s="1" t="s">
        <v>1</v>
      </c>
      <c r="C11" s="5"/>
      <c r="D11" s="5">
        <f>+D9+D10</f>
        <v>-33100</v>
      </c>
      <c r="E11" s="5">
        <f t="shared" ref="E11:F11" si="6">+E9+E10</f>
        <v>-31100</v>
      </c>
      <c r="F11" s="5">
        <f t="shared" si="6"/>
        <v>-45100</v>
      </c>
      <c r="H11" s="1" t="s">
        <v>1</v>
      </c>
      <c r="I11" s="5"/>
      <c r="J11" s="5">
        <f>+J9+J10</f>
        <v>25700</v>
      </c>
      <c r="K11" s="5">
        <f t="shared" ref="K11:L11" si="7">+K9+K10</f>
        <v>27700</v>
      </c>
      <c r="L11" s="5">
        <f t="shared" si="7"/>
        <v>13700</v>
      </c>
    </row>
    <row r="12" spans="2:12" x14ac:dyDescent="0.3">
      <c r="B12" s="1" t="s">
        <v>2</v>
      </c>
      <c r="C12" s="5"/>
      <c r="D12" s="5">
        <f>-D7</f>
        <v>20000</v>
      </c>
      <c r="E12" s="5">
        <f t="shared" ref="E12:F12" si="8">-E7</f>
        <v>16000</v>
      </c>
      <c r="F12" s="5">
        <f t="shared" si="8"/>
        <v>12800</v>
      </c>
      <c r="H12" s="1" t="s">
        <v>2</v>
      </c>
      <c r="I12" s="5"/>
      <c r="J12" s="5">
        <f>-J7</f>
        <v>20000</v>
      </c>
      <c r="K12" s="5">
        <f t="shared" ref="K12:L12" si="9">-K7</f>
        <v>16000</v>
      </c>
      <c r="L12" s="5">
        <f t="shared" si="9"/>
        <v>12800</v>
      </c>
    </row>
    <row r="13" spans="2:12" x14ac:dyDescent="0.3">
      <c r="B13" s="1" t="s">
        <v>39</v>
      </c>
      <c r="C13" s="5"/>
      <c r="D13" s="5"/>
      <c r="E13" s="5"/>
      <c r="F13" s="5">
        <f>-F8</f>
        <v>31200</v>
      </c>
      <c r="H13" s="1" t="s">
        <v>39</v>
      </c>
      <c r="I13" s="5"/>
      <c r="J13" s="5"/>
      <c r="K13" s="5"/>
      <c r="L13" s="5">
        <f>-L8</f>
        <v>31200</v>
      </c>
    </row>
    <row r="14" spans="2:12" x14ac:dyDescent="0.3">
      <c r="B14" s="1" t="s">
        <v>3</v>
      </c>
      <c r="C14" s="5">
        <v>0</v>
      </c>
      <c r="D14" s="5"/>
      <c r="E14" s="5"/>
      <c r="F14" s="5">
        <v>0</v>
      </c>
      <c r="H14" s="1" t="s">
        <v>3</v>
      </c>
      <c r="I14" s="5">
        <v>0</v>
      </c>
      <c r="J14" s="5"/>
      <c r="K14" s="5"/>
      <c r="L14" s="5">
        <v>0</v>
      </c>
    </row>
    <row r="15" spans="2:12" x14ac:dyDescent="0.3">
      <c r="B15" s="1" t="s">
        <v>4</v>
      </c>
      <c r="C15" s="5">
        <v>-100000</v>
      </c>
      <c r="D15" s="5"/>
      <c r="E15" s="5"/>
      <c r="F15" s="5"/>
      <c r="H15" s="1" t="s">
        <v>4</v>
      </c>
      <c r="I15" s="5">
        <f>+C15</f>
        <v>-100000</v>
      </c>
      <c r="J15" s="5"/>
      <c r="K15" s="5"/>
      <c r="L15" s="5"/>
    </row>
    <row r="16" spans="2:12" x14ac:dyDescent="0.3">
      <c r="B16" s="1" t="s">
        <v>5</v>
      </c>
      <c r="C16" s="5"/>
      <c r="D16" s="5"/>
      <c r="E16" s="5"/>
      <c r="F16" s="5">
        <v>20000</v>
      </c>
      <c r="H16" s="1" t="s">
        <v>5</v>
      </c>
      <c r="I16" s="5"/>
      <c r="J16" s="5"/>
      <c r="K16" s="5"/>
      <c r="L16" s="5">
        <f>+F16</f>
        <v>20000</v>
      </c>
    </row>
    <row r="17" spans="2:12" x14ac:dyDescent="0.3">
      <c r="B17" s="1" t="s">
        <v>6</v>
      </c>
      <c r="C17" s="5">
        <f>SUM(C11:C16)</f>
        <v>-100000</v>
      </c>
      <c r="D17" s="5">
        <f t="shared" ref="D17:E17" si="10">SUM(D11:D16)</f>
        <v>-13100</v>
      </c>
      <c r="E17" s="5">
        <f t="shared" si="10"/>
        <v>-15100</v>
      </c>
      <c r="F17" s="5">
        <f>SUM(F11:F16)</f>
        <v>18900</v>
      </c>
      <c r="H17" s="12" t="s">
        <v>6</v>
      </c>
      <c r="I17" s="13">
        <f>SUM(I11:I16)</f>
        <v>-100000</v>
      </c>
      <c r="J17" s="13">
        <f t="shared" ref="J17:L17" si="11">SUM(J11:J16)</f>
        <v>45700</v>
      </c>
      <c r="K17" s="13">
        <f t="shared" si="11"/>
        <v>43700</v>
      </c>
      <c r="L17" s="13">
        <f t="shared" si="11"/>
        <v>77700</v>
      </c>
    </row>
    <row r="20" spans="2:12" x14ac:dyDescent="0.3">
      <c r="B20" s="1" t="s">
        <v>22</v>
      </c>
      <c r="C20" s="2">
        <v>0</v>
      </c>
      <c r="D20" s="2">
        <v>1</v>
      </c>
      <c r="E20" s="2">
        <v>2</v>
      </c>
      <c r="F20" s="2">
        <v>3</v>
      </c>
    </row>
    <row r="21" spans="2:12" x14ac:dyDescent="0.3">
      <c r="B21" s="1" t="s">
        <v>0</v>
      </c>
      <c r="C21" s="5"/>
      <c r="D21" s="5"/>
      <c r="E21" s="5"/>
      <c r="F21" s="5"/>
    </row>
    <row r="22" spans="2:12" x14ac:dyDescent="0.3">
      <c r="B22" s="1" t="s">
        <v>23</v>
      </c>
      <c r="C22" s="5"/>
      <c r="D22" s="5">
        <f>-12*7500</f>
        <v>-90000</v>
      </c>
      <c r="E22" s="5">
        <f>+D22</f>
        <v>-90000</v>
      </c>
      <c r="F22" s="5">
        <f>+E22</f>
        <v>-90000</v>
      </c>
    </row>
    <row r="23" spans="2:12" x14ac:dyDescent="0.3">
      <c r="B23" s="1" t="s">
        <v>24</v>
      </c>
      <c r="C23" s="5"/>
      <c r="D23" s="5">
        <f>-12*1700</f>
        <v>-20400</v>
      </c>
      <c r="E23" s="5">
        <f>+D23</f>
        <v>-20400</v>
      </c>
      <c r="F23" s="5">
        <f>+E23</f>
        <v>-20400</v>
      </c>
    </row>
    <row r="24" spans="2:12" x14ac:dyDescent="0.3">
      <c r="B24" s="1" t="s">
        <v>25</v>
      </c>
      <c r="C24" s="5"/>
      <c r="D24" s="5">
        <f>600*-12</f>
        <v>-7200</v>
      </c>
      <c r="E24" s="5">
        <f>+D24</f>
        <v>-7200</v>
      </c>
      <c r="F24" s="5">
        <f>+E24</f>
        <v>-7200</v>
      </c>
    </row>
    <row r="25" spans="2:12" x14ac:dyDescent="0.3">
      <c r="B25" s="1" t="s">
        <v>12</v>
      </c>
      <c r="C25" s="5"/>
      <c r="D25" s="5">
        <f>SUM(D21:D24)</f>
        <v>-117600</v>
      </c>
      <c r="E25" s="5">
        <f t="shared" ref="E25:F25" si="12">SUM(E21:E24)</f>
        <v>-117600</v>
      </c>
      <c r="F25" s="5">
        <f t="shared" si="12"/>
        <v>-117600</v>
      </c>
    </row>
    <row r="26" spans="2:12" x14ac:dyDescent="0.3">
      <c r="B26" s="1" t="s">
        <v>30</v>
      </c>
      <c r="C26" s="5"/>
      <c r="D26" s="5">
        <f>-0.5*D25</f>
        <v>58800</v>
      </c>
      <c r="E26" s="5">
        <f t="shared" ref="E26:F26" si="13">-0.5*E25</f>
        <v>58800</v>
      </c>
      <c r="F26" s="5">
        <f t="shared" si="13"/>
        <v>58800</v>
      </c>
    </row>
    <row r="27" spans="2:12" x14ac:dyDescent="0.3">
      <c r="B27" s="1" t="s">
        <v>1</v>
      </c>
      <c r="C27" s="5"/>
      <c r="D27" s="5">
        <f>+D25+D26</f>
        <v>-58800</v>
      </c>
      <c r="E27" s="5">
        <f t="shared" ref="E27:F27" si="14">+E25+E26</f>
        <v>-58800</v>
      </c>
      <c r="F27" s="5">
        <f t="shared" si="14"/>
        <v>-58800</v>
      </c>
    </row>
    <row r="28" spans="2:12" x14ac:dyDescent="0.3">
      <c r="B28" s="1" t="s">
        <v>2</v>
      </c>
      <c r="C28" s="5"/>
      <c r="D28" s="5"/>
      <c r="E28" s="5"/>
      <c r="F28" s="5"/>
    </row>
    <row r="29" spans="2:12" x14ac:dyDescent="0.3">
      <c r="B29" s="1" t="s">
        <v>3</v>
      </c>
      <c r="C29" s="5"/>
      <c r="D29" s="5"/>
      <c r="E29" s="5"/>
      <c r="F29" s="5"/>
    </row>
    <row r="30" spans="2:12" x14ac:dyDescent="0.3">
      <c r="B30" s="1" t="s">
        <v>4</v>
      </c>
      <c r="C30" s="5"/>
      <c r="D30" s="5"/>
      <c r="E30" s="5"/>
      <c r="F30" s="5"/>
    </row>
    <row r="31" spans="2:12" x14ac:dyDescent="0.3">
      <c r="B31" s="1" t="s">
        <v>5</v>
      </c>
      <c r="C31" s="5"/>
      <c r="D31" s="5"/>
      <c r="E31" s="5"/>
      <c r="F31" s="5"/>
    </row>
    <row r="32" spans="2:12" x14ac:dyDescent="0.3">
      <c r="B32" s="1" t="s">
        <v>6</v>
      </c>
      <c r="C32" s="5">
        <f>SUM(C27:C31)</f>
        <v>0</v>
      </c>
      <c r="D32" s="5">
        <f t="shared" ref="D32:F32" si="15">SUM(D27:D31)</f>
        <v>-58800</v>
      </c>
      <c r="E32" s="5">
        <f t="shared" si="15"/>
        <v>-58800</v>
      </c>
      <c r="F32" s="5">
        <f t="shared" si="15"/>
        <v>-58800</v>
      </c>
    </row>
    <row r="35" spans="2:12" x14ac:dyDescent="0.3">
      <c r="B35" s="1" t="s">
        <v>29</v>
      </c>
      <c r="C35" s="2">
        <v>0</v>
      </c>
      <c r="D35" s="2">
        <v>1</v>
      </c>
      <c r="E35" s="2">
        <v>2</v>
      </c>
      <c r="F35" s="2">
        <v>3</v>
      </c>
      <c r="H35" s="1" t="s">
        <v>29</v>
      </c>
      <c r="I35" s="2">
        <v>0</v>
      </c>
      <c r="J35" s="2">
        <v>1</v>
      </c>
      <c r="K35" s="2">
        <v>2</v>
      </c>
      <c r="L35" s="2">
        <v>3</v>
      </c>
    </row>
    <row r="36" spans="2:12" x14ac:dyDescent="0.3">
      <c r="B36" s="1" t="s">
        <v>28</v>
      </c>
      <c r="C36" s="16">
        <f>+C17-C32</f>
        <v>-100000</v>
      </c>
      <c r="D36" s="16">
        <f t="shared" ref="D36:F36" si="16">+D17-D32</f>
        <v>45700</v>
      </c>
      <c r="E36" s="16">
        <f t="shared" si="16"/>
        <v>43700</v>
      </c>
      <c r="F36" s="16">
        <f t="shared" si="16"/>
        <v>77700</v>
      </c>
      <c r="H36" s="1" t="s">
        <v>28</v>
      </c>
      <c r="I36" s="16">
        <f>+I17-I32</f>
        <v>-100000</v>
      </c>
      <c r="J36" s="16">
        <f t="shared" ref="J36:L36" si="17">+J17-J32</f>
        <v>45700</v>
      </c>
      <c r="K36" s="16">
        <f t="shared" si="17"/>
        <v>43700</v>
      </c>
      <c r="L36" s="16">
        <f t="shared" si="17"/>
        <v>77700</v>
      </c>
    </row>
    <row r="37" spans="2:12" x14ac:dyDescent="0.3">
      <c r="B37" s="1" t="s">
        <v>31</v>
      </c>
      <c r="C37" s="1">
        <v>1</v>
      </c>
      <c r="D37" s="1">
        <f>1/1.1</f>
        <v>0.90909090909090906</v>
      </c>
      <c r="E37" s="1">
        <f>D37/1.1</f>
        <v>0.82644628099173545</v>
      </c>
      <c r="F37" s="1">
        <f>E37/1.1</f>
        <v>0.75131480090157765</v>
      </c>
      <c r="H37" s="1" t="s">
        <v>31</v>
      </c>
      <c r="I37" s="1">
        <v>1</v>
      </c>
      <c r="J37" s="1">
        <f>1/1.1</f>
        <v>0.90909090909090906</v>
      </c>
      <c r="K37" s="1">
        <f>J37/1.1</f>
        <v>0.82644628099173545</v>
      </c>
      <c r="L37" s="1">
        <f>K37/1.1</f>
        <v>0.75131480090157765</v>
      </c>
    </row>
    <row r="38" spans="2:12" x14ac:dyDescent="0.3">
      <c r="B38" s="1" t="s">
        <v>8</v>
      </c>
      <c r="C38" s="11">
        <f>++C36*C37</f>
        <v>-100000</v>
      </c>
      <c r="D38" s="11">
        <f t="shared" ref="D38:F38" si="18">++D36*D37</f>
        <v>41545.454545454544</v>
      </c>
      <c r="E38" s="11">
        <f t="shared" si="18"/>
        <v>36115.702479338841</v>
      </c>
      <c r="F38" s="11">
        <f t="shared" si="18"/>
        <v>58377.160030052582</v>
      </c>
      <c r="H38" s="1" t="s">
        <v>8</v>
      </c>
      <c r="I38" s="11">
        <f>++I36*I37</f>
        <v>-100000</v>
      </c>
      <c r="J38" s="11">
        <f t="shared" ref="J38:L38" si="19">++J36*J37</f>
        <v>41545.454545454544</v>
      </c>
      <c r="K38" s="11">
        <f t="shared" si="19"/>
        <v>36115.702479338841</v>
      </c>
      <c r="L38" s="11">
        <f t="shared" si="19"/>
        <v>58377.160030052582</v>
      </c>
    </row>
    <row r="39" spans="2:12" x14ac:dyDescent="0.3">
      <c r="B39" s="1" t="s">
        <v>9</v>
      </c>
      <c r="C39" s="11">
        <f>SUM(C38:F38)</f>
        <v>36038.317054845968</v>
      </c>
      <c r="H39" s="1" t="s">
        <v>9</v>
      </c>
      <c r="I39" s="11">
        <f>SUM(I38:L38)</f>
        <v>36038.317054845968</v>
      </c>
    </row>
    <row r="44" spans="2:12" x14ac:dyDescent="0.3">
      <c r="B44" s="1"/>
      <c r="C44" s="1">
        <v>0</v>
      </c>
      <c r="D44" s="1">
        <v>1</v>
      </c>
      <c r="E44" s="1">
        <v>2</v>
      </c>
      <c r="F44" s="1">
        <v>3</v>
      </c>
    </row>
    <row r="45" spans="2:12" x14ac:dyDescent="0.3">
      <c r="B45" s="1" t="s">
        <v>32</v>
      </c>
      <c r="C45" s="11"/>
      <c r="D45" s="11">
        <v>100000</v>
      </c>
      <c r="E45" s="11">
        <f>+D47</f>
        <v>80000</v>
      </c>
      <c r="F45" s="11">
        <f>+E47</f>
        <v>64000</v>
      </c>
    </row>
    <row r="46" spans="2:12" x14ac:dyDescent="0.3">
      <c r="B46" s="1" t="s">
        <v>33</v>
      </c>
      <c r="C46" s="1"/>
      <c r="D46" s="17">
        <f>-0.2*D45</f>
        <v>-20000</v>
      </c>
      <c r="E46" s="17">
        <f>-0.2*E45</f>
        <v>-16000</v>
      </c>
      <c r="F46" s="17">
        <f>-0.2*F45</f>
        <v>-12800</v>
      </c>
    </row>
    <row r="47" spans="2:12" x14ac:dyDescent="0.3">
      <c r="B47" s="1" t="s">
        <v>34</v>
      </c>
      <c r="C47" s="1"/>
      <c r="D47" s="11">
        <f>+D45+D46</f>
        <v>80000</v>
      </c>
      <c r="E47" s="11">
        <f>+E45+E46</f>
        <v>64000</v>
      </c>
      <c r="F47" s="18">
        <f>+F45+F46</f>
        <v>51200</v>
      </c>
    </row>
    <row r="48" spans="2:12" x14ac:dyDescent="0.3">
      <c r="B48" s="1" t="s">
        <v>35</v>
      </c>
      <c r="C48" s="1"/>
      <c r="D48" s="1"/>
      <c r="E48" s="1"/>
      <c r="F48" s="11">
        <v>20000</v>
      </c>
    </row>
    <row r="49" spans="2:6" x14ac:dyDescent="0.3">
      <c r="B49" s="1" t="s">
        <v>36</v>
      </c>
      <c r="C49" s="1"/>
      <c r="D49" s="1"/>
      <c r="E49" s="1"/>
      <c r="F49" s="18">
        <f>-F47</f>
        <v>-51200</v>
      </c>
    </row>
    <row r="50" spans="2:6" x14ac:dyDescent="0.3">
      <c r="B50" s="1" t="s">
        <v>37</v>
      </c>
      <c r="C50" s="1"/>
      <c r="D50" s="1"/>
      <c r="E50" s="1"/>
      <c r="F50" s="18">
        <f>+F48+F49</f>
        <v>-31200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7AD8-37F1-4CD2-8637-962400931B2D}">
  <dimension ref="B2:H34"/>
  <sheetViews>
    <sheetView tabSelected="1" zoomScale="120" workbookViewId="0">
      <selection activeCell="B8" sqref="B8"/>
    </sheetView>
  </sheetViews>
  <sheetFormatPr defaultRowHeight="14.4" x14ac:dyDescent="0.3"/>
  <cols>
    <col min="2" max="2" width="23.109375" bestFit="1" customWidth="1"/>
    <col min="3" max="3" width="12.77734375" customWidth="1"/>
    <col min="4" max="8" width="15.5546875" customWidth="1"/>
  </cols>
  <sheetData>
    <row r="2" spans="2:8" x14ac:dyDescent="0.3">
      <c r="B2" s="1" t="s">
        <v>40</v>
      </c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</row>
    <row r="3" spans="2:8" x14ac:dyDescent="0.3">
      <c r="B3" s="1" t="s">
        <v>0</v>
      </c>
      <c r="C3" s="5"/>
      <c r="D3" s="5"/>
      <c r="E3" s="5"/>
      <c r="F3" s="5"/>
      <c r="G3" s="5"/>
      <c r="H3" s="5"/>
    </row>
    <row r="4" spans="2:8" x14ac:dyDescent="0.3">
      <c r="B4" s="1" t="s">
        <v>42</v>
      </c>
      <c r="C4" s="5">
        <v>-20000</v>
      </c>
      <c r="D4" s="5">
        <f>+C4</f>
        <v>-20000</v>
      </c>
      <c r="E4" s="5">
        <f t="shared" ref="E4:F4" si="0">+D4</f>
        <v>-20000</v>
      </c>
      <c r="F4" s="5">
        <f t="shared" si="0"/>
        <v>-20000</v>
      </c>
      <c r="G4" s="5">
        <f>+F4</f>
        <v>-20000</v>
      </c>
      <c r="H4" s="5">
        <f>+G4</f>
        <v>-20000</v>
      </c>
    </row>
    <row r="5" spans="2:8" x14ac:dyDescent="0.3">
      <c r="B5" s="1" t="s">
        <v>11</v>
      </c>
      <c r="C5" s="5"/>
      <c r="D5" s="5"/>
      <c r="E5" s="5"/>
      <c r="F5" s="5"/>
      <c r="G5" s="5"/>
      <c r="H5" s="5"/>
    </row>
    <row r="6" spans="2:8" x14ac:dyDescent="0.3">
      <c r="B6" s="1" t="s">
        <v>2</v>
      </c>
      <c r="C6" s="5">
        <f>-(12500-500)/6</f>
        <v>-2000</v>
      </c>
      <c r="D6" s="5">
        <f>+C6</f>
        <v>-2000</v>
      </c>
      <c r="E6" s="5">
        <f t="shared" ref="E6:H6" si="1">+D6</f>
        <v>-2000</v>
      </c>
      <c r="F6" s="5">
        <f t="shared" si="1"/>
        <v>-2000</v>
      </c>
      <c r="G6" s="5">
        <f t="shared" si="1"/>
        <v>-2000</v>
      </c>
      <c r="H6" s="5">
        <f t="shared" si="1"/>
        <v>-2000</v>
      </c>
    </row>
    <row r="7" spans="2:8" x14ac:dyDescent="0.3">
      <c r="B7" s="1" t="s">
        <v>12</v>
      </c>
      <c r="C7" s="5">
        <f>+C4+C6</f>
        <v>-22000</v>
      </c>
      <c r="D7" s="5">
        <f t="shared" ref="D7:H7" si="2">+D4+D6</f>
        <v>-22000</v>
      </c>
      <c r="E7" s="5">
        <f t="shared" si="2"/>
        <v>-22000</v>
      </c>
      <c r="F7" s="5">
        <f t="shared" si="2"/>
        <v>-22000</v>
      </c>
      <c r="G7" s="5">
        <f t="shared" si="2"/>
        <v>-22000</v>
      </c>
      <c r="H7" s="5">
        <f t="shared" si="2"/>
        <v>-22000</v>
      </c>
    </row>
    <row r="8" spans="2:8" x14ac:dyDescent="0.3">
      <c r="B8" s="1" t="s">
        <v>30</v>
      </c>
      <c r="C8" s="5"/>
      <c r="D8" s="5"/>
      <c r="E8" s="5"/>
      <c r="F8" s="5"/>
      <c r="G8" s="5"/>
      <c r="H8" s="5"/>
    </row>
    <row r="9" spans="2:8" x14ac:dyDescent="0.3">
      <c r="B9" s="1" t="s">
        <v>1</v>
      </c>
      <c r="C9" s="5"/>
      <c r="D9" s="5"/>
      <c r="E9" s="5"/>
      <c r="F9" s="5"/>
      <c r="G9" s="5"/>
      <c r="H9" s="5"/>
    </row>
    <row r="10" spans="2:8" x14ac:dyDescent="0.3">
      <c r="B10" s="1" t="s">
        <v>2</v>
      </c>
      <c r="C10" s="5"/>
      <c r="D10" s="5"/>
      <c r="E10" s="5"/>
      <c r="F10" s="5"/>
      <c r="G10" s="5"/>
      <c r="H10" s="5"/>
    </row>
    <row r="11" spans="2:8" x14ac:dyDescent="0.3">
      <c r="B11" s="1" t="s">
        <v>3</v>
      </c>
      <c r="C11" s="5"/>
      <c r="D11" s="5"/>
      <c r="E11" s="5"/>
      <c r="F11" s="5"/>
      <c r="G11" s="5"/>
      <c r="H11" s="5"/>
    </row>
    <row r="12" spans="2:8" x14ac:dyDescent="0.3">
      <c r="B12" s="1" t="s">
        <v>4</v>
      </c>
      <c r="C12" s="5"/>
      <c r="D12" s="5"/>
      <c r="E12" s="5"/>
      <c r="F12" s="5"/>
      <c r="G12" s="5"/>
      <c r="H12" s="5"/>
    </row>
    <row r="13" spans="2:8" x14ac:dyDescent="0.3">
      <c r="B13" s="1" t="s">
        <v>5</v>
      </c>
      <c r="C13" s="5"/>
      <c r="D13" s="5"/>
      <c r="E13" s="5"/>
      <c r="F13" s="5"/>
      <c r="G13" s="5"/>
      <c r="H13" s="5"/>
    </row>
    <row r="14" spans="2:8" x14ac:dyDescent="0.3">
      <c r="B14" s="1" t="s">
        <v>6</v>
      </c>
      <c r="C14" s="5"/>
      <c r="D14" s="5"/>
      <c r="E14" s="5"/>
      <c r="F14" s="5"/>
      <c r="G14" s="5"/>
      <c r="H14" s="5"/>
    </row>
    <row r="15" spans="2:8" x14ac:dyDescent="0.3">
      <c r="B15" s="1" t="s">
        <v>7</v>
      </c>
      <c r="C15" s="5"/>
      <c r="D15" s="7"/>
      <c r="E15" s="7"/>
      <c r="F15" s="7"/>
      <c r="G15" s="7"/>
      <c r="H15" s="7"/>
    </row>
    <row r="16" spans="2:8" x14ac:dyDescent="0.3">
      <c r="B16" s="1" t="s">
        <v>8</v>
      </c>
      <c r="C16" s="5"/>
      <c r="D16" s="5"/>
      <c r="E16" s="5"/>
      <c r="F16" s="5"/>
      <c r="G16" s="5"/>
      <c r="H16" s="5"/>
    </row>
    <row r="17" spans="2:8" x14ac:dyDescent="0.3">
      <c r="B17" s="4" t="s">
        <v>9</v>
      </c>
      <c r="C17" s="5"/>
      <c r="D17" s="3"/>
      <c r="E17" s="3"/>
      <c r="F17" s="3"/>
      <c r="G17" s="3"/>
      <c r="H17" s="3"/>
    </row>
    <row r="19" spans="2:8" x14ac:dyDescent="0.3">
      <c r="B19" s="1" t="s">
        <v>41</v>
      </c>
      <c r="C19" s="2">
        <v>0</v>
      </c>
      <c r="D19" s="2">
        <v>1</v>
      </c>
      <c r="E19" s="2">
        <v>2</v>
      </c>
      <c r="F19" s="2">
        <v>3</v>
      </c>
      <c r="G19" s="2"/>
      <c r="H19" s="2"/>
    </row>
    <row r="20" spans="2:8" x14ac:dyDescent="0.3">
      <c r="B20" s="1" t="s">
        <v>0</v>
      </c>
      <c r="C20" s="5"/>
      <c r="D20" s="5"/>
      <c r="E20" s="5"/>
      <c r="F20" s="5"/>
      <c r="G20" s="5"/>
      <c r="H20" s="5"/>
    </row>
    <row r="21" spans="2:8" x14ac:dyDescent="0.3">
      <c r="B21" s="1" t="s">
        <v>10</v>
      </c>
      <c r="C21" s="5"/>
      <c r="D21" s="5"/>
      <c r="E21" s="5"/>
      <c r="F21" s="5"/>
      <c r="G21" s="5"/>
      <c r="H21" s="5"/>
    </row>
    <row r="22" spans="2:8" x14ac:dyDescent="0.3">
      <c r="B22" s="1" t="s">
        <v>11</v>
      </c>
      <c r="C22" s="5"/>
      <c r="D22" s="5"/>
      <c r="E22" s="5"/>
      <c r="F22" s="5"/>
      <c r="G22" s="5"/>
      <c r="H22" s="5"/>
    </row>
    <row r="23" spans="2:8" x14ac:dyDescent="0.3">
      <c r="B23" s="1" t="s">
        <v>2</v>
      </c>
      <c r="C23" s="5"/>
      <c r="D23" s="5"/>
      <c r="E23" s="5"/>
      <c r="F23" s="5"/>
      <c r="G23" s="5"/>
      <c r="H23" s="5"/>
    </row>
    <row r="24" spans="2:8" x14ac:dyDescent="0.3">
      <c r="B24" s="1" t="s">
        <v>12</v>
      </c>
      <c r="C24" s="5"/>
      <c r="D24" s="5"/>
      <c r="E24" s="5"/>
      <c r="F24" s="5"/>
      <c r="G24" s="5"/>
      <c r="H24" s="5"/>
    </row>
    <row r="25" spans="2:8" x14ac:dyDescent="0.3">
      <c r="B25" s="1" t="s">
        <v>13</v>
      </c>
      <c r="C25" s="5"/>
      <c r="D25" s="5"/>
      <c r="E25" s="5"/>
      <c r="F25" s="5"/>
      <c r="G25" s="5"/>
      <c r="H25" s="5"/>
    </row>
    <row r="26" spans="2:8" x14ac:dyDescent="0.3">
      <c r="B26" s="1" t="s">
        <v>1</v>
      </c>
      <c r="C26" s="5"/>
      <c r="D26" s="5"/>
      <c r="E26" s="5"/>
      <c r="F26" s="5"/>
      <c r="G26" s="5"/>
      <c r="H26" s="5"/>
    </row>
    <row r="27" spans="2:8" x14ac:dyDescent="0.3">
      <c r="B27" s="1" t="s">
        <v>2</v>
      </c>
      <c r="C27" s="5"/>
      <c r="D27" s="5"/>
      <c r="E27" s="5"/>
      <c r="F27" s="5"/>
      <c r="G27" s="5"/>
      <c r="H27" s="5"/>
    </row>
    <row r="28" spans="2:8" x14ac:dyDescent="0.3">
      <c r="B28" s="1" t="s">
        <v>3</v>
      </c>
      <c r="C28" s="5"/>
      <c r="D28" s="5"/>
      <c r="E28" s="5"/>
      <c r="F28" s="5"/>
      <c r="G28" s="5"/>
      <c r="H28" s="5"/>
    </row>
    <row r="29" spans="2:8" x14ac:dyDescent="0.3">
      <c r="B29" s="1" t="s">
        <v>4</v>
      </c>
      <c r="C29" s="5"/>
      <c r="D29" s="5"/>
      <c r="E29" s="5"/>
      <c r="F29" s="5"/>
      <c r="G29" s="5"/>
      <c r="H29" s="5"/>
    </row>
    <row r="30" spans="2:8" x14ac:dyDescent="0.3">
      <c r="B30" s="1" t="s">
        <v>5</v>
      </c>
      <c r="C30" s="5"/>
      <c r="D30" s="5"/>
      <c r="E30" s="5"/>
      <c r="F30" s="5"/>
      <c r="G30" s="5"/>
      <c r="H30" s="5"/>
    </row>
    <row r="31" spans="2:8" x14ac:dyDescent="0.3">
      <c r="B31" s="1" t="s">
        <v>6</v>
      </c>
      <c r="C31" s="5"/>
      <c r="D31" s="5"/>
      <c r="E31" s="5"/>
      <c r="F31" s="5"/>
      <c r="G31" s="5"/>
      <c r="H31" s="5"/>
    </row>
    <row r="32" spans="2:8" x14ac:dyDescent="0.3">
      <c r="B32" s="1" t="s">
        <v>7</v>
      </c>
      <c r="C32" s="5"/>
      <c r="D32" s="7"/>
      <c r="E32" s="7"/>
      <c r="F32" s="7"/>
      <c r="G32" s="7"/>
      <c r="H32" s="7"/>
    </row>
    <row r="33" spans="2:8" x14ac:dyDescent="0.3">
      <c r="B33" s="1" t="s">
        <v>8</v>
      </c>
      <c r="C33" s="5"/>
      <c r="D33" s="5"/>
      <c r="E33" s="5"/>
      <c r="F33" s="5"/>
      <c r="G33" s="5"/>
      <c r="H33" s="5"/>
    </row>
    <row r="34" spans="2:8" x14ac:dyDescent="0.3">
      <c r="B34" s="4" t="s">
        <v>9</v>
      </c>
      <c r="C34" s="5"/>
      <c r="D34" s="3"/>
      <c r="E34" s="3"/>
      <c r="F34" s="3"/>
      <c r="G34" s="3"/>
      <c r="H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9.20</vt:lpstr>
      <vt:lpstr>9.11</vt:lpstr>
      <vt:lpstr>9.11b</vt:lpstr>
      <vt:lpstr>9.12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Wyrobek</dc:creator>
  <cp:lastModifiedBy>Joanna Wyrobek</cp:lastModifiedBy>
  <dcterms:created xsi:type="dcterms:W3CDTF">2026-01-14T07:08:18Z</dcterms:created>
  <dcterms:modified xsi:type="dcterms:W3CDTF">2026-01-14T08:33:17Z</dcterms:modified>
</cp:coreProperties>
</file>