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ma\Downloads\"/>
    </mc:Choice>
  </mc:AlternateContent>
  <xr:revisionPtr revIDLastSave="0" documentId="13_ncr:1_{6BADDC8C-F8AD-4673-99A3-597B695215BD}" xr6:coauthVersionLast="47" xr6:coauthVersionMax="47" xr10:uidLastSave="{00000000-0000-0000-0000-000000000000}"/>
  <bookViews>
    <workbookView xWindow="-120" yWindow="-120" windowWidth="29040" windowHeight="15840" activeTab="1" xr2:uid="{577A8288-9494-41C3-860D-EC2182EA1134}"/>
  </bookViews>
  <sheets>
    <sheet name="Homework" sheetId="2" r:id="rId1"/>
    <sheet name="29 10 2025" sheetId="5" r:id="rId2"/>
  </sheets>
  <definedNames>
    <definedName name="_Hlk95688654" localSheetId="0">Homework!$D$20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5" l="1"/>
  <c r="F32" i="5"/>
  <c r="F22" i="5"/>
  <c r="F27" i="5"/>
  <c r="K29" i="5"/>
  <c r="K27" i="5"/>
  <c r="K25" i="5"/>
  <c r="K23" i="5"/>
  <c r="F28" i="5"/>
  <c r="F19" i="5"/>
  <c r="F14" i="5"/>
  <c r="F8" i="5"/>
  <c r="F10" i="5"/>
  <c r="F13" i="5"/>
  <c r="F18" i="5"/>
  <c r="F16" i="5"/>
  <c r="F17" i="5"/>
  <c r="F15" i="5"/>
  <c r="F23" i="5"/>
  <c r="F30" i="5"/>
  <c r="F26" i="5"/>
  <c r="F31" i="5"/>
  <c r="F24" i="5"/>
  <c r="F9" i="5"/>
  <c r="F29" i="5"/>
  <c r="F12" i="5"/>
  <c r="F25" i="5"/>
  <c r="F11" i="5"/>
  <c r="K58" i="2"/>
  <c r="G7" i="2"/>
  <c r="D83" i="2"/>
  <c r="B84" i="2"/>
  <c r="B164" i="2"/>
  <c r="B162" i="2"/>
  <c r="B161" i="2"/>
  <c r="B160" i="2"/>
  <c r="B159" i="2"/>
  <c r="G11" i="2"/>
  <c r="G34" i="2"/>
  <c r="G43" i="2"/>
  <c r="G46" i="2"/>
  <c r="G49" i="2"/>
  <c r="B151" i="2"/>
  <c r="G14" i="2"/>
  <c r="G31" i="2"/>
  <c r="B149" i="2"/>
  <c r="B148" i="2" s="1"/>
  <c r="B117" i="2" s="1"/>
  <c r="B118" i="2" s="1"/>
  <c r="G13" i="2" s="1"/>
  <c r="B125" i="2"/>
  <c r="B57" i="2"/>
  <c r="D28" i="2"/>
  <c r="D29" i="2"/>
  <c r="D30" i="2" s="1"/>
  <c r="B141" i="2"/>
  <c r="B142" i="2" s="1"/>
  <c r="G12" i="2" s="1"/>
  <c r="A140" i="2"/>
  <c r="G27" i="2"/>
  <c r="B134" i="2"/>
  <c r="G26" i="2" s="1"/>
  <c r="B132" i="2"/>
  <c r="B131" i="2"/>
  <c r="A129" i="2"/>
  <c r="J61" i="2"/>
  <c r="G39" i="2" s="1"/>
  <c r="I61" i="2"/>
  <c r="G57" i="2"/>
  <c r="H57" i="2" s="1"/>
  <c r="H61" i="2" s="1"/>
  <c r="G37" i="2" s="1"/>
  <c r="G10" i="2"/>
  <c r="B124" i="2"/>
  <c r="B122" i="2"/>
  <c r="B116" i="2"/>
  <c r="G6" i="2"/>
  <c r="G8" i="2" s="1"/>
  <c r="G15" i="2" s="1"/>
  <c r="G17" i="2" s="1"/>
  <c r="G48" i="2"/>
  <c r="G24" i="2"/>
  <c r="B91" i="2"/>
  <c r="B98" i="2"/>
  <c r="B96" i="2"/>
  <c r="B99" i="2"/>
  <c r="G32" i="2"/>
  <c r="G47" i="2"/>
  <c r="G30" i="2"/>
  <c r="G44" i="2"/>
  <c r="B97" i="2"/>
  <c r="B90" i="2"/>
  <c r="B95" i="2"/>
  <c r="B89" i="2"/>
  <c r="B92" i="2" s="1"/>
  <c r="B94" i="2" s="1"/>
  <c r="G38" i="2" s="1"/>
  <c r="A97" i="2"/>
  <c r="A90" i="2"/>
  <c r="A95" i="2"/>
  <c r="A89" i="2"/>
  <c r="B80" i="2"/>
  <c r="B78" i="2"/>
  <c r="B77" i="2"/>
  <c r="K60" i="2" l="1"/>
  <c r="K61" i="2" s="1"/>
  <c r="G40" i="2" s="1"/>
  <c r="G41" i="2"/>
  <c r="G61" i="2"/>
  <c r="G36" i="2" s="1"/>
  <c r="G28" i="2"/>
  <c r="B100" i="2"/>
  <c r="G25" i="2" s="1"/>
  <c r="G23" i="2" s="1"/>
  <c r="B82" i="2"/>
  <c r="G35" i="2" l="1"/>
  <c r="G50" i="2" s="1"/>
  <c r="G51" i="2" s="1"/>
</calcChain>
</file>

<file path=xl/sharedStrings.xml><?xml version="1.0" encoding="utf-8"?>
<sst xmlns="http://schemas.openxmlformats.org/spreadsheetml/2006/main" count="281" uniqueCount="248">
  <si>
    <t>Other operating expenses</t>
  </si>
  <si>
    <t>Equity</t>
  </si>
  <si>
    <t>Retained earnings</t>
  </si>
  <si>
    <t>CASE. 1 IAS 1 → Statement of financial position and statement of profit and</t>
  </si>
  <si>
    <t>loss and other comprehensive income [30 points]</t>
  </si>
  <si>
    <t>The following information has been extracted from the books of IMC, a limited liability</t>
  </si>
  <si>
    <t>company, as at 1 January 20XX (all the values are given in PLN).</t>
  </si>
  <si>
    <t>Additional information:</t>
  </si>
  <si>
    <t>(a) Other expenses include 2 250 PLN paid in respect of insurance for the year</t>
  </si>
  <si>
    <t>ending 1 September 20x1. Light and heat does not include an invoice in the</t>
  </si>
  <si>
    <t>value of 750 PLN for electricity for the 3 months ending 2 January 20x1, which</t>
  </si>
  <si>
    <t>was paid in February 20x1. Light and heat also include 5 000 PLN relating to</t>
  </si>
  <si>
    <t>salesman’s commission</t>
  </si>
  <si>
    <t>(b) The suspense account is in respect to the following items:</t>
  </si>
  <si>
    <t>- Proceeds from the issue of 25 000 shares in the value of 30 000 PLN</t>
  </si>
  <si>
    <t>- Proceeds from the sale of plant 75 000 PLN</t>
  </si>
  <si>
    <t>LESS:</t>
  </si>
  <si>
    <t>- Consideration for the acquisition of Gamma 71 250 PLN</t>
  </si>
  <si>
    <t>c) The net assets of GAMMA were purchased on 3 March 20XX. Assets were valued</t>
  </si>
  <si>
    <t>as follows: Equity investments 57 750; Inventory 8 500; All the inventory acquired</t>
  </si>
  <si>
    <t>was sold during 20XX. The equity investments were still held by the company at 31</t>
  </si>
  <si>
    <t>(d) The property was acquired some years ago. The buildings element of the cost</t>
  </si>
  <si>
    <t>was estimated at 25 000 PLN and the estimated useful life of assets was 50 years.</t>
  </si>
  <si>
    <t>68 500 PLN as on 1.1.20XX. Depreciation charge for plant and machinery for 20XX</t>
  </si>
  <si>
    <t>(f) The management wish to provide for:</t>
  </si>
  <si>
    <t>- a transfer to general reserve of 4 000 PLN</t>
  </si>
  <si>
    <t>- audit fees od 1 000 PLN</t>
  </si>
  <si>
    <t>Requirement</t>
  </si>
  <si>
    <t>Prepare the following statements, for internal use:</t>
  </si>
  <si>
    <t>(a) The statement of profit or loss for the year ended 31 December 20XX (12 points)</t>
  </si>
  <si>
    <t>(b) The statement of financial position as at 31 December 20XX (15 points)</t>
  </si>
  <si>
    <t>c) The statement of changes in equity (3 points)</t>
  </si>
  <si>
    <t>Remark: Present items in separate lines (like cost X, cost Y, cost Z) as in aggregated</t>
  </si>
  <si>
    <t>lines (like: sales revenue, gross profit, expenses etc.) more detailed financial</t>
  </si>
  <si>
    <t>statements are welcome</t>
  </si>
  <si>
    <t xml:space="preserve">10% loan notes (secured) </t>
  </si>
  <si>
    <t xml:space="preserve">Sales </t>
  </si>
  <si>
    <t xml:space="preserve">Purchases </t>
  </si>
  <si>
    <t xml:space="preserve">Loan note interest </t>
  </si>
  <si>
    <t xml:space="preserve">Wages and salaries </t>
  </si>
  <si>
    <t xml:space="preserve">Light and heat </t>
  </si>
  <si>
    <t xml:space="preserve">Other expenses </t>
  </si>
  <si>
    <t>Suspense account</t>
  </si>
  <si>
    <t>Trade accounts receivable</t>
  </si>
  <si>
    <t xml:space="preserve">Trade accounts payable </t>
  </si>
  <si>
    <t xml:space="preserve">Cash </t>
  </si>
  <si>
    <t xml:space="preserve">Land and buildings (cost) </t>
  </si>
  <si>
    <t xml:space="preserve">Plant and equipment (cost) </t>
  </si>
  <si>
    <t xml:space="preserve">Inventory </t>
  </si>
  <si>
    <t xml:space="preserve">General reserve </t>
  </si>
  <si>
    <t xml:space="preserve">Retained earnings </t>
  </si>
  <si>
    <t xml:space="preserve">PLN 0,5 ordinary shares (fully paid) </t>
  </si>
  <si>
    <t xml:space="preserve">Accumulated depreciation on buildings </t>
  </si>
  <si>
    <t>Accumulated depreciation on plant and equipment</t>
  </si>
  <si>
    <t xml:space="preserve">Dr </t>
  </si>
  <si>
    <t>Cr</t>
  </si>
  <si>
    <t>- loan note interest due</t>
  </si>
  <si>
    <t xml:space="preserve">STATEMENT OF PROFIT OR LOSS FOR THE YEAR ENDED 31.12.20XX  </t>
  </si>
  <si>
    <t>Value</t>
  </si>
  <si>
    <t>Points</t>
  </si>
  <si>
    <t xml:space="preserve">Sales revenue   </t>
  </si>
  <si>
    <t xml:space="preserve">Cost of sales </t>
  </si>
  <si>
    <t xml:space="preserve">Gross profit   </t>
  </si>
  <si>
    <t>Distribution costs</t>
  </si>
  <si>
    <t>Administrative expenses</t>
  </si>
  <si>
    <t>Other operating income</t>
  </si>
  <si>
    <t>Finance costs</t>
  </si>
  <si>
    <t xml:space="preserve">Profit  before taxation   </t>
  </si>
  <si>
    <t xml:space="preserve">Taxation      </t>
  </si>
  <si>
    <t xml:space="preserve">Profit for the year   </t>
  </si>
  <si>
    <t>STATEMENT OF FINANCIAL POSITION AS AT 31.12.20XX</t>
  </si>
  <si>
    <t>Non – current assets</t>
  </si>
  <si>
    <t>Land + buildings (PPE)</t>
  </si>
  <si>
    <t>Plant + machinery (PPE)</t>
  </si>
  <si>
    <t>Goodwill</t>
  </si>
  <si>
    <t>Equity investments</t>
  </si>
  <si>
    <t>Current assets</t>
  </si>
  <si>
    <t xml:space="preserve">Inventory   </t>
  </si>
  <si>
    <t xml:space="preserve">Trade Receivables  </t>
  </si>
  <si>
    <t>Prepayments (prepaid expenses)</t>
  </si>
  <si>
    <t>TOTAL ASSETS</t>
  </si>
  <si>
    <t xml:space="preserve">Share capital   </t>
  </si>
  <si>
    <t xml:space="preserve">Share premium      </t>
  </si>
  <si>
    <t>Revaluation surplus</t>
  </si>
  <si>
    <t>General reserve</t>
  </si>
  <si>
    <t>Net profit</t>
  </si>
  <si>
    <t xml:space="preserve">Non-current liabilities     </t>
  </si>
  <si>
    <t xml:space="preserve">10% loan note   </t>
  </si>
  <si>
    <t xml:space="preserve">Current liabilities     </t>
  </si>
  <si>
    <t xml:space="preserve">Trade payables     </t>
  </si>
  <si>
    <t>Tax liabilities</t>
  </si>
  <si>
    <t>Accrued expenses</t>
  </si>
  <si>
    <t>TOTAL EQUITY AND LIABILITIES</t>
  </si>
  <si>
    <t>Statement of changes in equity</t>
  </si>
  <si>
    <t>Share capital</t>
  </si>
  <si>
    <t>Share premium</t>
  </si>
  <si>
    <t>Balance at 1.1. 20xx</t>
  </si>
  <si>
    <t>Issue of shares (1)</t>
  </si>
  <si>
    <t>Dividend (0,5)</t>
  </si>
  <si>
    <t>Transfer of reserve capital (0,5)</t>
  </si>
  <si>
    <t>Total comprehensive income (1)</t>
  </si>
  <si>
    <t>Balance at 31.12.xx</t>
  </si>
  <si>
    <t xml:space="preserve">P&amp;L </t>
  </si>
  <si>
    <t>Work in groups of max 5 ! Send your solution to mazurcza@uek.krakow.pl before 5th of November 2025</t>
  </si>
  <si>
    <t xml:space="preserve">Exercise 3. (max 20 points) </t>
  </si>
  <si>
    <t>Prepare a simplified statement of financial position for ABC company grouping items into non-current assets, current assets, equity capital and liabilities:</t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</si>
  <si>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>Net profit (loss),</t>
    </r>
  </si>
  <si>
    <t>???</t>
  </si>
  <si>
    <t>Please calculate also amounts of: net profit (loss), total assets, total equity and total liabilities.</t>
  </si>
  <si>
    <t>Use balance sheet names recommended by IFRS.</t>
  </si>
  <si>
    <t>Solution:</t>
  </si>
  <si>
    <t>A. Non-current-assets</t>
  </si>
  <si>
    <t>Intangible assets (goodwill)</t>
  </si>
  <si>
    <t xml:space="preserve">Property, plant, and equipment </t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</si>
  <si>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Buildings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</si>
  <si>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Machinery</t>
    </r>
  </si>
  <si>
    <t>Long-term investments (financial assets)</t>
  </si>
  <si>
    <t>B. Current assets</t>
  </si>
  <si>
    <t>Inventories (goods for resale)</t>
  </si>
  <si>
    <t>Trade receivables</t>
  </si>
  <si>
    <t>Short-term prepayments</t>
  </si>
  <si>
    <t>Cash (petty cash, cash in bank)</t>
  </si>
  <si>
    <t>Total assets</t>
  </si>
  <si>
    <t>Equity capital and liabilities</t>
  </si>
  <si>
    <t>A. Equity capital</t>
  </si>
  <si>
    <t xml:space="preserve">Share capital </t>
  </si>
  <si>
    <t>Supplementary capital</t>
  </si>
  <si>
    <t>Revaluation reserve</t>
  </si>
  <si>
    <t>Retained loss</t>
  </si>
  <si>
    <t>Net profit (loss)</t>
  </si>
  <si>
    <t>B. Liabilities</t>
  </si>
  <si>
    <t>Trade payables</t>
  </si>
  <si>
    <t>Social security payables</t>
  </si>
  <si>
    <t>Current tax liabilities</t>
  </si>
  <si>
    <t>Total equity + liabilities</t>
  </si>
  <si>
    <t xml:space="preserve">directly goes to : P&amp;L </t>
  </si>
  <si>
    <t>CALCULATIONS :</t>
  </si>
  <si>
    <t>WORKING 1 ---&gt; p&amp;l COST OF SALES</t>
  </si>
  <si>
    <t xml:space="preserve">Opening inventory </t>
  </si>
  <si>
    <t>Purchases (+)</t>
  </si>
  <si>
    <t>Cost of sales (-)</t>
  </si>
  <si>
    <t>Closing inventory</t>
  </si>
  <si>
    <t xml:space="preserve">COS = opening inventory + purchases - closing inventory </t>
  </si>
  <si>
    <t>(if the cost of inventory is lower than net realisable value - there is no need to write down the value of inventory)</t>
  </si>
  <si>
    <t>Cost of sales calc. (Working 1)</t>
  </si>
  <si>
    <t>Cost of sales calc. (Working 1) + Balance sheet</t>
  </si>
  <si>
    <t>note g</t>
  </si>
  <si>
    <t xml:space="preserve">Land and buildings value </t>
  </si>
  <si>
    <t>at 1.01.</t>
  </si>
  <si>
    <t>Depreciation for a year</t>
  </si>
  <si>
    <t>VALUE in Balance sheet:</t>
  </si>
  <si>
    <t>directly goes to : BS (liabilities)</t>
  </si>
  <si>
    <t>directly goes to : BS (receivables)</t>
  </si>
  <si>
    <t>directly goes to : BS (cash)</t>
  </si>
  <si>
    <t>Working 2 - PPE value</t>
  </si>
  <si>
    <r>
      <t xml:space="preserve">is </t>
    </r>
    <r>
      <rPr>
        <sz val="11"/>
        <color rgb="FFFF0000"/>
        <rFont val="Aptos Narrow"/>
        <family val="2"/>
        <scheme val="minor"/>
      </rPr>
      <t>9 000</t>
    </r>
    <r>
      <rPr>
        <sz val="11"/>
        <color theme="1"/>
        <rFont val="Aptos Narrow"/>
        <family val="2"/>
        <charset val="238"/>
        <scheme val="minor"/>
      </rPr>
      <t xml:space="preserve"> PLN</t>
    </r>
  </si>
  <si>
    <r>
      <t xml:space="preserve">e) The plant which was sold has cost of </t>
    </r>
    <r>
      <rPr>
        <sz val="11"/>
        <color rgb="FFFF0000"/>
        <rFont val="Aptos Narrow"/>
        <family val="2"/>
        <scheme val="minor"/>
      </rPr>
      <t>87 500</t>
    </r>
    <r>
      <rPr>
        <sz val="11"/>
        <color theme="1"/>
        <rFont val="Aptos Narrow"/>
        <family val="2"/>
        <charset val="238"/>
        <scheme val="minor"/>
      </rPr>
      <t xml:space="preserve"> PLN and had carrying amount of</t>
    </r>
  </si>
  <si>
    <t>Sold plant (note e)</t>
  </si>
  <si>
    <t>Depreciation for a year (note e)</t>
  </si>
  <si>
    <t>Accumulated depreciation on sold plant (note e)</t>
  </si>
  <si>
    <t>Goes to Balance sheet</t>
  </si>
  <si>
    <t>Working 2</t>
  </si>
  <si>
    <r>
      <t xml:space="preserve">As at 31.12.20xx is to be revalued </t>
    </r>
    <r>
      <rPr>
        <sz val="11"/>
        <color rgb="FF00B050"/>
        <rFont val="Aptos Narrow"/>
        <family val="2"/>
        <scheme val="minor"/>
      </rPr>
      <t>200 000 PLN</t>
    </r>
  </si>
  <si>
    <t>--&gt; revaluation of land &amp; buildings</t>
  </si>
  <si>
    <t>But it was revalued (according to note d)</t>
  </si>
  <si>
    <t xml:space="preserve">It creates also a revaluation surplus (revaluation reserve): </t>
  </si>
  <si>
    <t>note h</t>
  </si>
  <si>
    <t>used in calculations below: working 2</t>
  </si>
  <si>
    <t>Working 2 -- PPE</t>
  </si>
  <si>
    <r>
      <t xml:space="preserve">(h) Taxation which has to be charged in 20XX is 2 000 PLN (not paid so far) --&gt; </t>
    </r>
    <r>
      <rPr>
        <b/>
        <sz val="11"/>
        <color theme="8"/>
        <rFont val="Aptos Narrow"/>
        <family val="2"/>
        <scheme val="minor"/>
      </rPr>
      <t>goes to P&amp;L and balance sheet</t>
    </r>
  </si>
  <si>
    <r>
      <t xml:space="preserve">(g) Inventory as at 31 12 20XX was valued at </t>
    </r>
    <r>
      <rPr>
        <b/>
        <sz val="11"/>
        <color rgb="FF00B050"/>
        <rFont val="Aptos Narrow"/>
        <family val="2"/>
        <scheme val="minor"/>
      </rPr>
      <t>55 000 PLN</t>
    </r>
    <r>
      <rPr>
        <b/>
        <sz val="11"/>
        <color theme="1"/>
        <rFont val="Aptos Narrow"/>
        <family val="2"/>
        <scheme val="minor"/>
      </rPr>
      <t xml:space="preserve"> (cost); NRV = 65 000 </t>
    </r>
  </si>
  <si>
    <t xml:space="preserve">Working 3 --&gt; other operating expenses </t>
  </si>
  <si>
    <t>Other operating expense (TB)</t>
  </si>
  <si>
    <t>Costs of the next year included in above value (note a)</t>
  </si>
  <si>
    <t>Cost 20XX</t>
  </si>
  <si>
    <t>P&amp;L</t>
  </si>
  <si>
    <t>Working 3</t>
  </si>
  <si>
    <t>Working 4 --&gt; Light and heat</t>
  </si>
  <si>
    <t>Light and heat (TB)</t>
  </si>
  <si>
    <t>Selling (distribution) costs - salesman commission</t>
  </si>
  <si>
    <t>Working 4</t>
  </si>
  <si>
    <t>issue of shares in nominal value of 0,5 * 25.000</t>
  </si>
  <si>
    <t>issue of shares in issue value 30.000- nominal value 12500</t>
  </si>
  <si>
    <t>Working 5 Goodwill</t>
  </si>
  <si>
    <t>* net assets of Gamma :</t>
  </si>
  <si>
    <t>note b</t>
  </si>
  <si>
    <t>Inventory</t>
  </si>
  <si>
    <t>Not impaired in value during the year</t>
  </si>
  <si>
    <t>Balance sheet : intangible assets</t>
  </si>
  <si>
    <t>Working 5</t>
  </si>
  <si>
    <t>note c</t>
  </si>
  <si>
    <t>--&gt; working 5</t>
  </si>
  <si>
    <r>
      <t>12 20XX. Goodwill has not been impaired in value --&gt;</t>
    </r>
    <r>
      <rPr>
        <sz val="11"/>
        <color theme="8" tint="0.39997558519241921"/>
        <rFont val="Aptos Narrow"/>
        <family val="2"/>
        <scheme val="minor"/>
      </rPr>
      <t xml:space="preserve"> working 5</t>
    </r>
  </si>
  <si>
    <t>--&gt; statement of changes in equity</t>
  </si>
  <si>
    <t>Working 6 --&gt; Sale of plant</t>
  </si>
  <si>
    <t>Net value (book value) of sold plant</t>
  </si>
  <si>
    <t>OTHER OPERATING INCOME</t>
  </si>
  <si>
    <t>working 6</t>
  </si>
  <si>
    <t>explained in note b</t>
  </si>
  <si>
    <t>Working 7 Prepaid expenses</t>
  </si>
  <si>
    <t xml:space="preserve">Other expenses : </t>
  </si>
  <si>
    <t>Cost in 20xx</t>
  </si>
  <si>
    <t>Cost in 20x1</t>
  </si>
  <si>
    <t>Balance sheet --&gt; prepaid expenses</t>
  </si>
  <si>
    <t>10% loan notes (50k)</t>
  </si>
  <si>
    <t>Working 8 Accrued expenss</t>
  </si>
  <si>
    <t>Light &amp; heat</t>
  </si>
  <si>
    <t>Audit</t>
  </si>
  <si>
    <t>Loan note interest</t>
  </si>
  <si>
    <t>Balance sheet --&gt; accrued expenses</t>
  </si>
  <si>
    <t>--&gt; Administration costs WORKING 9</t>
  </si>
  <si>
    <t>Workig 9 Administration costs</t>
  </si>
  <si>
    <t>Value from trial balance (Wages and salaries)</t>
  </si>
  <si>
    <t>Light and heat</t>
  </si>
  <si>
    <t>Audit fee</t>
  </si>
  <si>
    <t>Amortization of building</t>
  </si>
  <si>
    <t>We need to add: depreciation of plant and inventory from goodwill</t>
  </si>
  <si>
    <t>COS</t>
  </si>
  <si>
    <r>
      <t>Ordinary dividend paid (mistake- should be</t>
    </r>
    <r>
      <rPr>
        <sz val="11"/>
        <color rgb="FFFF0000"/>
        <rFont val="Aptos Narrow"/>
        <family val="2"/>
        <scheme val="minor"/>
      </rPr>
      <t xml:space="preserve"> 3750)</t>
    </r>
  </si>
  <si>
    <t>statement of changes in equity</t>
  </si>
  <si>
    <t>TB</t>
  </si>
  <si>
    <t>Working 8</t>
  </si>
  <si>
    <t>Working 7</t>
  </si>
  <si>
    <r>
      <t>company, as at 31 December 20XX (all the values are given in ‘000 PLN).</t>
    </r>
    <r>
      <rPr>
        <sz val="11"/>
        <color rgb="FFFF0000"/>
        <rFont val="Aptos Narrow"/>
        <family val="2"/>
        <scheme val="minor"/>
      </rPr>
      <t xml:space="preserve"> This is called TB - trial balance</t>
    </r>
  </si>
  <si>
    <t>Working 9</t>
  </si>
  <si>
    <t>Working 1</t>
  </si>
  <si>
    <r>
      <t>·</t>
    </r>
    <r>
      <rPr>
        <i/>
        <sz val="7"/>
        <color rgb="FF000000"/>
        <rFont val="Times New Roman"/>
        <family val="1"/>
      </rPr>
      <t xml:space="preserve">        </t>
    </r>
    <r>
      <rPr>
        <i/>
        <sz val="12"/>
        <color rgb="FF000000"/>
        <rFont val="Arial"/>
        <family val="2"/>
      </rPr>
      <t xml:space="preserve">Buildings, </t>
    </r>
  </si>
  <si>
    <r>
      <t>·</t>
    </r>
    <r>
      <rPr>
        <i/>
        <sz val="7"/>
        <color rgb="FF000000"/>
        <rFont val="Times New Roman"/>
        <family val="1"/>
      </rPr>
      <t xml:space="preserve">        </t>
    </r>
    <r>
      <rPr>
        <i/>
        <sz val="12"/>
        <color rgb="FF000000"/>
        <rFont val="Arial"/>
        <family val="2"/>
      </rPr>
      <t xml:space="preserve">Accumulated depreciation of buildings,                           </t>
    </r>
  </si>
  <si>
    <r>
      <t>·</t>
    </r>
    <r>
      <rPr>
        <i/>
        <sz val="7"/>
        <color rgb="FF000000"/>
        <rFont val="Times New Roman"/>
        <family val="1"/>
      </rPr>
      <t xml:space="preserve">        </t>
    </r>
    <r>
      <rPr>
        <i/>
        <sz val="12"/>
        <color rgb="FF000000"/>
        <rFont val="Arial"/>
        <family val="2"/>
      </rPr>
      <t xml:space="preserve">Revaluation reserve, </t>
    </r>
  </si>
  <si>
    <r>
      <t>·</t>
    </r>
    <r>
      <rPr>
        <i/>
        <sz val="7"/>
        <color rgb="FF000000"/>
        <rFont val="Times New Roman"/>
        <family val="1"/>
      </rPr>
      <t xml:space="preserve">        </t>
    </r>
    <r>
      <rPr>
        <i/>
        <sz val="12"/>
        <color rgb="FF000000"/>
        <rFont val="Arial"/>
        <family val="2"/>
      </rPr>
      <t xml:space="preserve">Book value of machinery, </t>
    </r>
  </si>
  <si>
    <r>
      <t>·</t>
    </r>
    <r>
      <rPr>
        <i/>
        <sz val="7"/>
        <color rgb="FF000000"/>
        <rFont val="Times New Roman"/>
        <family val="1"/>
      </rPr>
      <t xml:space="preserve">        </t>
    </r>
    <r>
      <rPr>
        <i/>
        <sz val="12"/>
        <color rgb="FF000000"/>
        <rFont val="Arial"/>
        <family val="2"/>
      </rPr>
      <t xml:space="preserve">Accumulated depreciation of machinery                               </t>
    </r>
  </si>
  <si>
    <r>
      <t>·</t>
    </r>
    <r>
      <rPr>
        <i/>
        <sz val="7"/>
        <color rgb="FF000000"/>
        <rFont val="Times New Roman"/>
        <family val="1"/>
      </rPr>
      <t xml:space="preserve">        </t>
    </r>
    <r>
      <rPr>
        <i/>
        <sz val="12"/>
        <color rgb="FF000000"/>
        <rFont val="Arial"/>
        <family val="2"/>
      </rPr>
      <t xml:space="preserve">Trade payables, </t>
    </r>
  </si>
  <si>
    <r>
      <t>·</t>
    </r>
    <r>
      <rPr>
        <i/>
        <sz val="7"/>
        <color rgb="FF000000"/>
        <rFont val="Times New Roman"/>
        <family val="1"/>
      </rPr>
      <t xml:space="preserve">        </t>
    </r>
    <r>
      <rPr>
        <i/>
        <sz val="12"/>
        <color rgb="FF000000"/>
        <rFont val="Arial"/>
        <family val="2"/>
      </rPr>
      <t xml:space="preserve">Goodwill, </t>
    </r>
  </si>
  <si>
    <r>
      <t>·</t>
    </r>
    <r>
      <rPr>
        <i/>
        <sz val="7"/>
        <color rgb="FF000000"/>
        <rFont val="Times New Roman"/>
        <family val="1"/>
      </rPr>
      <t xml:space="preserve">        </t>
    </r>
    <r>
      <rPr>
        <i/>
        <sz val="12"/>
        <color rgb="FF000000"/>
        <rFont val="Arial"/>
        <family val="2"/>
      </rPr>
      <t xml:space="preserve">Accumulated amortisation of goodwill,                                 </t>
    </r>
  </si>
  <si>
    <r>
      <t>·</t>
    </r>
    <r>
      <rPr>
        <i/>
        <sz val="7"/>
        <color rgb="FF000000"/>
        <rFont val="Times New Roman"/>
        <family val="1"/>
      </rPr>
      <t xml:space="preserve">        </t>
    </r>
    <r>
      <rPr>
        <i/>
        <sz val="12"/>
        <color rgb="FF000000"/>
        <rFont val="Arial"/>
        <family val="2"/>
      </rPr>
      <t xml:space="preserve">Supplementary capital,                                                         </t>
    </r>
  </si>
  <si>
    <r>
      <t>·</t>
    </r>
    <r>
      <rPr>
        <i/>
        <sz val="7"/>
        <color rgb="FF000000"/>
        <rFont val="Times New Roman"/>
        <family val="1"/>
      </rPr>
      <t xml:space="preserve">        </t>
    </r>
    <r>
      <rPr>
        <i/>
        <sz val="12"/>
        <color rgb="FF000000"/>
        <rFont val="Arial"/>
        <family val="2"/>
      </rPr>
      <t xml:space="preserve">Current tax liabilities, </t>
    </r>
  </si>
  <si>
    <r>
      <t>·</t>
    </r>
    <r>
      <rPr>
        <i/>
        <sz val="7"/>
        <color rgb="FF000000"/>
        <rFont val="Times New Roman"/>
        <family val="1"/>
      </rPr>
      <t xml:space="preserve">        </t>
    </r>
    <r>
      <rPr>
        <i/>
        <sz val="12"/>
        <color rgb="FF000000"/>
        <rFont val="Arial"/>
        <family val="2"/>
      </rPr>
      <t xml:space="preserve">Loss from previous years, </t>
    </r>
  </si>
  <si>
    <r>
      <t>·</t>
    </r>
    <r>
      <rPr>
        <i/>
        <sz val="7"/>
        <color rgb="FF000000"/>
        <rFont val="Times New Roman"/>
        <family val="1"/>
      </rPr>
      <t xml:space="preserve">        </t>
    </r>
    <r>
      <rPr>
        <i/>
        <sz val="12"/>
        <color rgb="FF000000"/>
        <rFont val="Arial"/>
        <family val="2"/>
      </rPr>
      <t xml:space="preserve">Social security payables, </t>
    </r>
  </si>
  <si>
    <r>
      <t>·</t>
    </r>
    <r>
      <rPr>
        <i/>
        <sz val="7"/>
        <color rgb="FF000000"/>
        <rFont val="Times New Roman"/>
        <family val="1"/>
      </rPr>
      <t xml:space="preserve">        </t>
    </r>
    <r>
      <rPr>
        <i/>
        <sz val="12"/>
        <color rgb="FF000000"/>
        <rFont val="Arial"/>
        <family val="2"/>
      </rPr>
      <t xml:space="preserve">Share capital, </t>
    </r>
  </si>
  <si>
    <r>
      <t>·</t>
    </r>
    <r>
      <rPr>
        <i/>
        <sz val="7"/>
        <color rgb="FF000000"/>
        <rFont val="Times New Roman"/>
        <family val="1"/>
      </rPr>
      <t xml:space="preserve">        </t>
    </r>
    <r>
      <rPr>
        <i/>
        <sz val="12"/>
        <color rgb="FF000000"/>
        <rFont val="Arial"/>
        <family val="2"/>
      </rPr>
      <t xml:space="preserve">Goods for resale, </t>
    </r>
  </si>
  <si>
    <r>
      <t>·</t>
    </r>
    <r>
      <rPr>
        <i/>
        <sz val="7"/>
        <color rgb="FF000000"/>
        <rFont val="Times New Roman"/>
        <family val="1"/>
      </rPr>
      <t xml:space="preserve">        </t>
    </r>
    <r>
      <rPr>
        <i/>
        <sz val="12"/>
        <color rgb="FF000000"/>
        <rFont val="Arial"/>
        <family val="2"/>
      </rPr>
      <t xml:space="preserve">Short-term prepayments, </t>
    </r>
  </si>
  <si>
    <r>
      <t>·</t>
    </r>
    <r>
      <rPr>
        <i/>
        <sz val="7"/>
        <color rgb="FF000000"/>
        <rFont val="Times New Roman"/>
        <family val="1"/>
      </rPr>
      <t xml:space="preserve">        </t>
    </r>
    <r>
      <rPr>
        <i/>
        <sz val="12"/>
        <color rgb="FF000000"/>
        <rFont val="Arial"/>
        <family val="2"/>
      </rPr>
      <t xml:space="preserve">Trade receivables, </t>
    </r>
  </si>
  <si>
    <r>
      <t>·</t>
    </r>
    <r>
      <rPr>
        <i/>
        <sz val="7"/>
        <color rgb="FF000000"/>
        <rFont val="Times New Roman"/>
        <family val="1"/>
      </rPr>
      <t xml:space="preserve">        </t>
    </r>
    <r>
      <rPr>
        <i/>
        <sz val="12"/>
        <color rgb="FF000000"/>
        <rFont val="Arial"/>
        <family val="2"/>
      </rPr>
      <t xml:space="preserve">Cash in bank and petty cash                                                 </t>
    </r>
  </si>
  <si>
    <r>
      <t>·</t>
    </r>
    <r>
      <rPr>
        <i/>
        <sz val="7"/>
        <color rgb="FF000000"/>
        <rFont val="Times New Roman"/>
        <family val="1"/>
      </rPr>
      <t xml:space="preserve">        </t>
    </r>
    <r>
      <rPr>
        <i/>
        <sz val="12"/>
        <color rgb="FF000000"/>
        <rFont val="Arial"/>
        <family val="2"/>
      </rPr>
      <t xml:space="preserve">Long-term shares in other companies, </t>
    </r>
  </si>
  <si>
    <t>Equity (without net profit or loss)</t>
  </si>
  <si>
    <t>Liabilities</t>
  </si>
  <si>
    <t>ASSETS</t>
  </si>
  <si>
    <t>so net profit 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</si>
</sst>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1"/>
      <name val="Aptos Narrow"/>
      <family val="1"/>
      <charset val="2"/>
      <scheme val="minor"/>
    </font>
    <font>
      <sz val="11"/>
      <color rgb="FFFF0000"/>
      <name val="Aptos Narrow"/>
      <family val="1"/>
      <charset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i/>
      <sz val="12"/>
      <color rgb="FFFF0000"/>
      <name val="Arial"/>
      <family val="2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8" tint="0.39997558519241921"/>
      <name val="Aptos Narrow"/>
      <family val="2"/>
      <charset val="238"/>
      <scheme val="minor"/>
    </font>
    <font>
      <b/>
      <sz val="11"/>
      <color rgb="FF00B050"/>
      <name val="Aptos Narrow"/>
      <scheme val="minor"/>
    </font>
    <font>
      <sz val="11"/>
      <color rgb="FF00B050"/>
      <name val="Aptos Narrow"/>
      <family val="2"/>
      <charset val="238"/>
      <scheme val="minor"/>
    </font>
    <font>
      <sz val="12"/>
      <color rgb="FF000000"/>
      <name val="Arial"/>
      <family val="2"/>
    </font>
    <font>
      <sz val="12"/>
      <color rgb="FF000000"/>
      <name val="Symbol"/>
      <charset val="2"/>
    </font>
    <font>
      <sz val="7"/>
      <color rgb="FF000000"/>
      <name val="Times New Roman"/>
      <family val="1"/>
    </font>
    <font>
      <b/>
      <sz val="12"/>
      <color rgb="FF000000"/>
      <name val="Arial"/>
      <family val="2"/>
    </font>
    <font>
      <sz val="11"/>
      <color rgb="FFFF0000"/>
      <name val="Calibri"/>
      <family val="2"/>
    </font>
    <font>
      <sz val="9"/>
      <color theme="1"/>
      <name val="Aptos Narrow"/>
      <family val="2"/>
      <charset val="238"/>
      <scheme val="minor"/>
    </font>
    <font>
      <sz val="9"/>
      <color rgb="FFFF0000"/>
      <name val="Aptos Narrow"/>
      <family val="2"/>
      <charset val="238"/>
      <scheme val="minor"/>
    </font>
    <font>
      <sz val="8"/>
      <color theme="8" tint="0.39997558519241921"/>
      <name val="Aptos Narrow"/>
      <family val="2"/>
      <charset val="238"/>
      <scheme val="minor"/>
    </font>
    <font>
      <sz val="11"/>
      <color rgb="FFFF0000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8"/>
      <name val="Aptos Narrow"/>
      <family val="2"/>
      <charset val="238"/>
      <scheme val="minor"/>
    </font>
    <font>
      <b/>
      <sz val="11"/>
      <color theme="8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9"/>
      <color theme="8"/>
      <name val="Aptos Narrow"/>
      <family val="2"/>
      <charset val="238"/>
      <scheme val="minor"/>
    </font>
    <font>
      <sz val="8"/>
      <color theme="8"/>
      <name val="Aptos Narrow"/>
      <family val="2"/>
      <charset val="238"/>
      <scheme val="minor"/>
    </font>
    <font>
      <sz val="11"/>
      <color theme="8" tint="0.3999755851924192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8" tint="-0.249977111117893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i/>
      <sz val="12"/>
      <color rgb="FF000000"/>
      <name val="Symbol"/>
      <family val="1"/>
      <charset val="2"/>
    </font>
    <font>
      <i/>
      <sz val="7"/>
      <color rgb="FF000000"/>
      <name val="Times New Roman"/>
      <family val="1"/>
    </font>
    <font>
      <i/>
      <sz val="12"/>
      <color rgb="FF000000"/>
      <name val="Arial"/>
      <family val="2"/>
    </font>
    <font>
      <i/>
      <sz val="12"/>
      <color rgb="FF000000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2"/>
      <color rgb="FF000000"/>
      <name val="Symbol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rgb="FFBFBFB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1" fillId="0" borderId="0" xfId="0" applyFont="1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0" fillId="0" borderId="0" xfId="0" quotePrefix="1"/>
    <xf numFmtId="0" fontId="4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3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3" fontId="5" fillId="0" borderId="5" xfId="0" applyNumberFormat="1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8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3" fontId="9" fillId="0" borderId="5" xfId="0" applyNumberFormat="1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3" fontId="11" fillId="0" borderId="0" xfId="0" applyNumberFormat="1" applyFont="1" applyAlignment="1">
      <alignment horizontal="justify" vertical="center" wrapText="1"/>
    </xf>
    <xf numFmtId="3" fontId="12" fillId="0" borderId="0" xfId="0" applyNumberFormat="1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3" fontId="15" fillId="0" borderId="0" xfId="0" applyNumberFormat="1" applyFont="1" applyAlignment="1">
      <alignment horizontal="justify" vertical="center" wrapText="1"/>
    </xf>
    <xf numFmtId="0" fontId="18" fillId="0" borderId="0" xfId="0" applyFont="1"/>
    <xf numFmtId="0" fontId="1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0" fillId="0" borderId="0" xfId="0" applyFont="1" applyAlignment="1">
      <alignment horizontal="left" vertical="center" indent="3"/>
    </xf>
    <xf numFmtId="0" fontId="22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indent="6"/>
    </xf>
    <xf numFmtId="0" fontId="19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1" fillId="3" borderId="1" xfId="0" applyFont="1" applyFill="1" applyBorder="1"/>
    <xf numFmtId="3" fontId="2" fillId="4" borderId="1" xfId="0" applyNumberFormat="1" applyFont="1" applyFill="1" applyBorder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wrapText="1"/>
    </xf>
    <xf numFmtId="0" fontId="0" fillId="5" borderId="0" xfId="0" applyFill="1"/>
    <xf numFmtId="0" fontId="0" fillId="0" borderId="7" xfId="0" applyBorder="1"/>
    <xf numFmtId="3" fontId="0" fillId="0" borderId="3" xfId="0" applyNumberFormat="1" applyBorder="1"/>
    <xf numFmtId="0" fontId="0" fillId="6" borderId="0" xfId="0" applyFill="1"/>
    <xf numFmtId="3" fontId="0" fillId="6" borderId="0" xfId="0" applyNumberFormat="1" applyFill="1"/>
    <xf numFmtId="0" fontId="0" fillId="6" borderId="7" xfId="0" applyFill="1" applyBorder="1"/>
    <xf numFmtId="3" fontId="0" fillId="6" borderId="3" xfId="0" applyNumberFormat="1" applyFill="1" applyBorder="1"/>
    <xf numFmtId="0" fontId="29" fillId="0" borderId="0" xfId="0" applyFont="1"/>
    <xf numFmtId="0" fontId="28" fillId="0" borderId="0" xfId="0" quotePrefix="1" applyFont="1"/>
    <xf numFmtId="0" fontId="30" fillId="6" borderId="0" xfId="0" applyFont="1" applyFill="1"/>
    <xf numFmtId="0" fontId="26" fillId="0" borderId="0" xfId="0" applyFont="1"/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wrapText="1"/>
    </xf>
    <xf numFmtId="0" fontId="34" fillId="0" borderId="8" xfId="0" applyFont="1" applyBorder="1" applyAlignment="1">
      <alignment wrapText="1"/>
    </xf>
    <xf numFmtId="3" fontId="9" fillId="4" borderId="5" xfId="0" applyNumberFormat="1" applyFont="1" applyFill="1" applyBorder="1" applyAlignment="1">
      <alignment horizontal="justify" vertical="center" wrapText="1"/>
    </xf>
    <xf numFmtId="0" fontId="0" fillId="7" borderId="0" xfId="0" applyFill="1"/>
    <xf numFmtId="0" fontId="16" fillId="0" borderId="0" xfId="0" quotePrefix="1" applyFont="1"/>
    <xf numFmtId="3" fontId="36" fillId="0" borderId="0" xfId="0" applyNumberFormat="1" applyFont="1"/>
    <xf numFmtId="0" fontId="37" fillId="0" borderId="0" xfId="0" applyFont="1"/>
    <xf numFmtId="0" fontId="37" fillId="0" borderId="0" xfId="0" quotePrefix="1" applyFont="1"/>
    <xf numFmtId="0" fontId="37" fillId="7" borderId="0" xfId="0" applyFont="1" applyFill="1"/>
    <xf numFmtId="3" fontId="1" fillId="0" borderId="1" xfId="0" applyNumberFormat="1" applyFont="1" applyBorder="1"/>
    <xf numFmtId="0" fontId="4" fillId="0" borderId="0" xfId="0" applyFont="1" applyAlignment="1">
      <alignment horizontal="center" vertical="center" wrapText="1"/>
    </xf>
    <xf numFmtId="0" fontId="38" fillId="0" borderId="5" xfId="0" applyFont="1" applyBorder="1" applyAlignment="1">
      <alignment horizontal="justify" vertical="center" wrapText="1"/>
    </xf>
    <xf numFmtId="0" fontId="38" fillId="0" borderId="5" xfId="0" applyFont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vertical="center"/>
    </xf>
    <xf numFmtId="0" fontId="39" fillId="0" borderId="6" xfId="0" applyFont="1" applyBorder="1" applyAlignment="1">
      <alignment horizontal="left" vertical="center" indent="3"/>
    </xf>
    <xf numFmtId="3" fontId="42" fillId="0" borderId="6" xfId="0" applyNumberFormat="1" applyFont="1" applyBorder="1" applyAlignment="1">
      <alignment vertical="center"/>
    </xf>
    <xf numFmtId="3" fontId="42" fillId="0" borderId="0" xfId="0" applyNumberFormat="1" applyFont="1" applyAlignment="1">
      <alignment vertical="center"/>
    </xf>
    <xf numFmtId="3" fontId="43" fillId="0" borderId="0" xfId="0" applyNumberFormat="1" applyFont="1"/>
    <xf numFmtId="0" fontId="44" fillId="0" borderId="6" xfId="0" applyFont="1" applyBorder="1" applyAlignment="1">
      <alignment horizontal="left" vertical="center" indent="3"/>
    </xf>
    <xf numFmtId="3" fontId="11" fillId="2" borderId="1" xfId="0" applyNumberFormat="1" applyFont="1" applyFill="1" applyBorder="1" applyAlignment="1">
      <alignment vertical="center"/>
    </xf>
    <xf numFmtId="3" fontId="23" fillId="2" borderId="1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298022</xdr:colOff>
      <xdr:row>100</xdr:row>
      <xdr:rowOff>157776</xdr:rowOff>
    </xdr:from>
    <xdr:to>
      <xdr:col>1</xdr:col>
      <xdr:colOff>64280</xdr:colOff>
      <xdr:row>112</xdr:row>
      <xdr:rowOff>90248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0CFF514-2991-8033-69A2-450F1CD89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022" y="21036810"/>
          <a:ext cx="3021120" cy="2246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AA069-A4D1-4E04-8D6C-FA6F0A5A9858}">
  <dimension ref="A1:R164"/>
  <sheetViews>
    <sheetView topLeftCell="A12" zoomScale="110" zoomScaleNormal="110" workbookViewId="0">
      <selection activeCell="K19" sqref="K19"/>
    </sheetView>
  </sheetViews>
  <sheetFormatPr defaultColWidth="8.85546875" defaultRowHeight="15" x14ac:dyDescent="0.25"/>
  <cols>
    <col min="1" max="1" width="48.85546875" customWidth="1"/>
    <col min="2" max="2" width="10.85546875" customWidth="1"/>
    <col min="3" max="3" width="23.7109375" customWidth="1"/>
    <col min="4" max="4" width="13.42578125" customWidth="1"/>
    <col min="6" max="6" width="29.7109375" customWidth="1"/>
    <col min="7" max="7" width="9.5703125" bestFit="1" customWidth="1"/>
    <col min="8" max="8" width="20.140625" customWidth="1"/>
    <col min="11" max="11" width="20.85546875" customWidth="1"/>
  </cols>
  <sheetData>
    <row r="1" spans="1:11" x14ac:dyDescent="0.25">
      <c r="A1" s="35" t="s">
        <v>103</v>
      </c>
    </row>
    <row r="3" spans="1:11" ht="15.75" x14ac:dyDescent="0.25">
      <c r="A3" t="s">
        <v>3</v>
      </c>
      <c r="D3" s="72" t="s">
        <v>57</v>
      </c>
      <c r="E3" s="72"/>
      <c r="F3" s="72"/>
      <c r="G3" s="72"/>
      <c r="H3" s="72"/>
      <c r="I3" s="72"/>
      <c r="J3" s="72"/>
      <c r="K3" s="24"/>
    </row>
    <row r="4" spans="1:11" ht="17.100000000000001" customHeight="1" thickBot="1" x14ac:dyDescent="0.3">
      <c r="A4" t="s">
        <v>4</v>
      </c>
      <c r="D4" s="72"/>
      <c r="E4" s="72"/>
      <c r="F4" s="72"/>
      <c r="G4" s="72"/>
      <c r="H4" s="72"/>
      <c r="I4" s="72"/>
      <c r="J4" s="72"/>
    </row>
    <row r="5" spans="1:11" ht="16.5" thickBot="1" x14ac:dyDescent="0.3">
      <c r="F5" s="8"/>
      <c r="G5" s="9" t="s">
        <v>58</v>
      </c>
      <c r="H5" s="9" t="s">
        <v>59</v>
      </c>
      <c r="J5" s="2"/>
    </row>
    <row r="6" spans="1:11" ht="16.5" thickBot="1" x14ac:dyDescent="0.3">
      <c r="A6" t="s">
        <v>5</v>
      </c>
      <c r="F6" s="10" t="s">
        <v>60</v>
      </c>
      <c r="G6" s="11">
        <f>B10</f>
        <v>673750</v>
      </c>
      <c r="H6" s="73"/>
      <c r="J6" s="27"/>
    </row>
    <row r="7" spans="1:11" ht="15.75" thickBot="1" x14ac:dyDescent="0.3">
      <c r="A7" t="s">
        <v>223</v>
      </c>
      <c r="B7" s="1"/>
      <c r="F7" s="13" t="s">
        <v>61</v>
      </c>
      <c r="G7" s="14">
        <f>D83</f>
        <v>548000</v>
      </c>
      <c r="H7" s="73" t="s">
        <v>225</v>
      </c>
      <c r="J7" s="28"/>
    </row>
    <row r="8" spans="1:11" ht="16.5" thickBot="1" x14ac:dyDescent="0.3">
      <c r="B8" s="2"/>
      <c r="F8" s="10" t="s">
        <v>62</v>
      </c>
      <c r="G8" s="11">
        <f>G6-G7</f>
        <v>125750</v>
      </c>
      <c r="H8" s="73"/>
      <c r="J8" s="27"/>
    </row>
    <row r="9" spans="1:11" ht="15.75" thickBot="1" x14ac:dyDescent="0.3">
      <c r="A9" s="4" t="s">
        <v>35</v>
      </c>
      <c r="B9" s="5">
        <v>50000</v>
      </c>
      <c r="C9" s="59" t="s">
        <v>151</v>
      </c>
      <c r="F9" s="15"/>
      <c r="G9" s="16"/>
      <c r="H9" s="73"/>
      <c r="J9" s="29"/>
    </row>
    <row r="10" spans="1:11" ht="15.75" thickBot="1" x14ac:dyDescent="0.3">
      <c r="A10" s="4" t="s">
        <v>36</v>
      </c>
      <c r="B10" s="45">
        <v>673750</v>
      </c>
      <c r="C10" s="59" t="s">
        <v>135</v>
      </c>
      <c r="F10" s="13" t="s">
        <v>63</v>
      </c>
      <c r="G10" s="14">
        <f>B124</f>
        <v>5000</v>
      </c>
      <c r="H10" s="73" t="s">
        <v>180</v>
      </c>
      <c r="J10" s="28"/>
    </row>
    <row r="11" spans="1:11" ht="15.75" thickBot="1" x14ac:dyDescent="0.3">
      <c r="A11" s="4" t="s">
        <v>37</v>
      </c>
      <c r="B11" s="5">
        <v>538000</v>
      </c>
      <c r="C11" s="59" t="s">
        <v>144</v>
      </c>
      <c r="F11" s="13" t="s">
        <v>64</v>
      </c>
      <c r="G11" s="14">
        <f>B14+3500+500+1000</f>
        <v>68500</v>
      </c>
      <c r="H11" s="73" t="s">
        <v>224</v>
      </c>
      <c r="J11" s="28"/>
    </row>
    <row r="12" spans="1:11" ht="15.75" thickBot="1" x14ac:dyDescent="0.3">
      <c r="A12" s="4" t="s">
        <v>218</v>
      </c>
      <c r="B12" s="71">
        <v>3500</v>
      </c>
      <c r="C12" s="59" t="s">
        <v>93</v>
      </c>
      <c r="F12" s="13" t="s">
        <v>65</v>
      </c>
      <c r="G12" s="14">
        <f>B142</f>
        <v>6500</v>
      </c>
      <c r="H12" s="73" t="s">
        <v>197</v>
      </c>
      <c r="J12" s="28"/>
    </row>
    <row r="13" spans="1:11" ht="15.75" thickBot="1" x14ac:dyDescent="0.3">
      <c r="A13" s="4" t="s">
        <v>38</v>
      </c>
      <c r="B13" s="5">
        <v>2500</v>
      </c>
      <c r="F13" s="13" t="s">
        <v>0</v>
      </c>
      <c r="G13" s="14">
        <f>B118</f>
        <v>26750</v>
      </c>
      <c r="H13" s="73" t="s">
        <v>176</v>
      </c>
      <c r="J13" s="28"/>
    </row>
    <row r="14" spans="1:11" ht="15.75" thickBot="1" x14ac:dyDescent="0.3">
      <c r="A14" s="4" t="s">
        <v>39</v>
      </c>
      <c r="B14" s="5">
        <v>63500</v>
      </c>
      <c r="C14" s="25" t="s">
        <v>102</v>
      </c>
      <c r="F14" s="13" t="s">
        <v>66</v>
      </c>
      <c r="G14" s="14">
        <f>10%*50000</f>
        <v>5000</v>
      </c>
      <c r="H14" s="73" t="s">
        <v>204</v>
      </c>
      <c r="J14" s="28"/>
    </row>
    <row r="15" spans="1:11" ht="16.5" thickBot="1" x14ac:dyDescent="0.3">
      <c r="A15" s="4" t="s">
        <v>40</v>
      </c>
      <c r="B15" s="5">
        <v>7750</v>
      </c>
      <c r="C15" s="60" t="s">
        <v>180</v>
      </c>
      <c r="F15" s="10" t="s">
        <v>67</v>
      </c>
      <c r="G15" s="11">
        <f>G8-G10-G11+G12-G13-G14</f>
        <v>27000</v>
      </c>
      <c r="H15" s="73"/>
      <c r="J15" s="27"/>
    </row>
    <row r="16" spans="1:11" ht="15.75" thickBot="1" x14ac:dyDescent="0.3">
      <c r="A16" s="4" t="s">
        <v>41</v>
      </c>
      <c r="B16" s="5">
        <v>28250</v>
      </c>
      <c r="C16" s="60" t="s">
        <v>176</v>
      </c>
      <c r="F16" s="13" t="s">
        <v>68</v>
      </c>
      <c r="G16" s="17">
        <v>2000</v>
      </c>
      <c r="H16" s="73" t="s">
        <v>166</v>
      </c>
      <c r="J16" s="30"/>
    </row>
    <row r="17" spans="1:10" ht="16.5" thickBot="1" x14ac:dyDescent="0.3">
      <c r="A17" s="4" t="s">
        <v>42</v>
      </c>
      <c r="B17" s="5">
        <v>33750</v>
      </c>
      <c r="C17" s="35" t="s">
        <v>198</v>
      </c>
      <c r="F17" s="10" t="s">
        <v>69</v>
      </c>
      <c r="G17" s="11">
        <f>G15-G16</f>
        <v>25000</v>
      </c>
      <c r="H17" s="73"/>
      <c r="J17" s="27"/>
    </row>
    <row r="18" spans="1:10" ht="15.75" x14ac:dyDescent="0.25">
      <c r="A18" s="4" t="s">
        <v>43</v>
      </c>
      <c r="B18" s="5">
        <v>44750</v>
      </c>
      <c r="C18" s="48" t="s">
        <v>152</v>
      </c>
      <c r="F18" s="7"/>
    </row>
    <row r="19" spans="1:10" ht="15.75" x14ac:dyDescent="0.25">
      <c r="A19" s="4" t="s">
        <v>44</v>
      </c>
      <c r="B19" s="5">
        <v>48750</v>
      </c>
      <c r="C19" s="48" t="s">
        <v>151</v>
      </c>
      <c r="F19" s="7"/>
    </row>
    <row r="20" spans="1:10" ht="15" customHeight="1" x14ac:dyDescent="0.25">
      <c r="A20" s="4" t="s">
        <v>45</v>
      </c>
      <c r="B20" s="5">
        <v>31500</v>
      </c>
      <c r="C20" s="48" t="s">
        <v>153</v>
      </c>
      <c r="D20" s="72" t="s">
        <v>70</v>
      </c>
      <c r="E20" s="72"/>
      <c r="F20" s="72"/>
      <c r="G20" s="72"/>
      <c r="H20" s="72"/>
      <c r="I20" s="72"/>
      <c r="J20" s="72"/>
    </row>
    <row r="21" spans="1:10" ht="24" thickBot="1" x14ac:dyDescent="0.3">
      <c r="A21" s="4" t="s">
        <v>46</v>
      </c>
      <c r="B21" s="5">
        <v>107500</v>
      </c>
      <c r="C21" s="48" t="s">
        <v>167</v>
      </c>
      <c r="F21" s="7"/>
    </row>
    <row r="22" spans="1:10" ht="24" thickBot="1" x14ac:dyDescent="0.3">
      <c r="A22" s="4" t="s">
        <v>47</v>
      </c>
      <c r="B22" s="5">
        <v>207500</v>
      </c>
      <c r="C22" s="48" t="s">
        <v>167</v>
      </c>
      <c r="F22" s="8"/>
      <c r="G22" s="9"/>
      <c r="H22" s="9" t="s">
        <v>59</v>
      </c>
      <c r="J22" s="2"/>
    </row>
    <row r="23" spans="1:10" ht="16.5" thickBot="1" x14ac:dyDescent="0.3">
      <c r="B23" s="3"/>
      <c r="F23" s="10" t="s">
        <v>71</v>
      </c>
      <c r="G23" s="11">
        <f>SUM(G24:G27)</f>
        <v>337250</v>
      </c>
      <c r="H23" s="74"/>
      <c r="J23" s="27"/>
    </row>
    <row r="24" spans="1:10" ht="15.75" thickBot="1" x14ac:dyDescent="0.3">
      <c r="A24" t="s">
        <v>5</v>
      </c>
      <c r="F24" s="13" t="s">
        <v>72</v>
      </c>
      <c r="G24" s="14">
        <f>B93</f>
        <v>200000</v>
      </c>
      <c r="H24" s="74" t="s">
        <v>161</v>
      </c>
      <c r="J24" s="28"/>
    </row>
    <row r="25" spans="1:10" ht="15.75" thickBot="1" x14ac:dyDescent="0.3">
      <c r="A25" t="s">
        <v>6</v>
      </c>
      <c r="F25" s="13" t="s">
        <v>73</v>
      </c>
      <c r="G25" s="14">
        <f>B100</f>
        <v>74500</v>
      </c>
      <c r="H25" s="74" t="s">
        <v>161</v>
      </c>
      <c r="J25" s="28"/>
    </row>
    <row r="26" spans="1:10" ht="15.75" thickBot="1" x14ac:dyDescent="0.3">
      <c r="A26" s="4"/>
      <c r="B26" s="4" t="s">
        <v>54</v>
      </c>
      <c r="C26" s="4" t="s">
        <v>55</v>
      </c>
      <c r="F26" s="13" t="s">
        <v>74</v>
      </c>
      <c r="G26" s="14">
        <f>B134</f>
        <v>5000</v>
      </c>
      <c r="H26" s="74" t="s">
        <v>189</v>
      </c>
      <c r="J26" s="28"/>
    </row>
    <row r="27" spans="1:10" ht="24" thickBot="1" x14ac:dyDescent="0.3">
      <c r="A27" s="4" t="s">
        <v>48</v>
      </c>
      <c r="B27" s="5">
        <v>47500</v>
      </c>
      <c r="C27" s="4"/>
      <c r="D27" s="48" t="s">
        <v>144</v>
      </c>
      <c r="F27" s="13" t="s">
        <v>75</v>
      </c>
      <c r="G27" s="14">
        <f>B131</f>
        <v>57750</v>
      </c>
      <c r="H27" s="74" t="s">
        <v>190</v>
      </c>
      <c r="J27" s="28"/>
    </row>
    <row r="28" spans="1:10" ht="16.5" thickBot="1" x14ac:dyDescent="0.3">
      <c r="A28" s="4" t="s">
        <v>49</v>
      </c>
      <c r="B28" s="4"/>
      <c r="C28" s="5">
        <v>42750</v>
      </c>
      <c r="D28" s="59" t="str">
        <f>C11</f>
        <v>Cost of sales calc. (Working 1)</v>
      </c>
      <c r="F28" s="10" t="s">
        <v>76</v>
      </c>
      <c r="G28" s="11">
        <f>SUM(G29:G32)</f>
        <v>132750</v>
      </c>
      <c r="H28" s="74"/>
      <c r="J28" s="27"/>
    </row>
    <row r="29" spans="1:10" ht="15.75" thickBot="1" x14ac:dyDescent="0.3">
      <c r="A29" s="4" t="s">
        <v>50</v>
      </c>
      <c r="B29" s="4"/>
      <c r="C29" s="5">
        <v>60500</v>
      </c>
      <c r="D29" s="59" t="str">
        <f>C12</f>
        <v>Statement of changes in equity</v>
      </c>
      <c r="F29" s="13" t="s">
        <v>77</v>
      </c>
      <c r="G29" s="14">
        <v>55000</v>
      </c>
      <c r="H29" s="74" t="s">
        <v>146</v>
      </c>
      <c r="J29" s="28"/>
    </row>
    <row r="30" spans="1:10" ht="15.75" thickBot="1" x14ac:dyDescent="0.3">
      <c r="A30" s="4" t="s">
        <v>51</v>
      </c>
      <c r="B30" s="4"/>
      <c r="C30" s="5">
        <v>112500</v>
      </c>
      <c r="D30" s="59" t="str">
        <f>D29</f>
        <v>Statement of changes in equity</v>
      </c>
      <c r="F30" s="13" t="s">
        <v>78</v>
      </c>
      <c r="G30" s="14">
        <f>B18</f>
        <v>44750</v>
      </c>
      <c r="H30" s="74" t="s">
        <v>220</v>
      </c>
      <c r="J30" s="28"/>
    </row>
    <row r="31" spans="1:10" ht="35.25" thickBot="1" x14ac:dyDescent="0.3">
      <c r="A31" s="4" t="s">
        <v>52</v>
      </c>
      <c r="B31" s="4"/>
      <c r="C31" s="5">
        <v>5000</v>
      </c>
      <c r="D31" s="48" t="s">
        <v>167</v>
      </c>
      <c r="F31" s="13" t="s">
        <v>79</v>
      </c>
      <c r="G31" s="14">
        <f>B149</f>
        <v>1500</v>
      </c>
      <c r="H31" s="74" t="s">
        <v>222</v>
      </c>
      <c r="J31" s="28"/>
    </row>
    <row r="32" spans="1:10" ht="35.25" thickBot="1" x14ac:dyDescent="0.3">
      <c r="A32" s="4" t="s">
        <v>53</v>
      </c>
      <c r="B32" s="4"/>
      <c r="C32" s="5">
        <v>55500</v>
      </c>
      <c r="D32" s="48" t="s">
        <v>167</v>
      </c>
      <c r="F32" s="13" t="s">
        <v>45</v>
      </c>
      <c r="G32" s="14">
        <f>B20</f>
        <v>31500</v>
      </c>
      <c r="H32" s="74" t="s">
        <v>220</v>
      </c>
      <c r="J32" s="28"/>
    </row>
    <row r="33" spans="1:10" ht="16.5" thickBot="1" x14ac:dyDescent="0.3">
      <c r="F33" s="10"/>
      <c r="G33" s="12"/>
      <c r="H33" s="73"/>
      <c r="J33" s="31"/>
    </row>
    <row r="34" spans="1:10" ht="16.5" thickBot="1" x14ac:dyDescent="0.3">
      <c r="A34" t="s">
        <v>7</v>
      </c>
      <c r="F34" s="10" t="s">
        <v>80</v>
      </c>
      <c r="G34" s="11">
        <f>G28+G23</f>
        <v>470000</v>
      </c>
      <c r="H34" s="73"/>
      <c r="J34" s="27"/>
    </row>
    <row r="35" spans="1:10" ht="16.5" thickBot="1" x14ac:dyDescent="0.3">
      <c r="A35" t="s">
        <v>8</v>
      </c>
      <c r="F35" s="10" t="s">
        <v>1</v>
      </c>
      <c r="G35" s="11">
        <f>SUM(G36:G41)</f>
        <v>365000</v>
      </c>
      <c r="H35" s="73"/>
      <c r="J35" s="27"/>
    </row>
    <row r="36" spans="1:10" ht="24.75" thickBot="1" x14ac:dyDescent="0.3">
      <c r="A36" t="s">
        <v>9</v>
      </c>
      <c r="F36" s="13" t="s">
        <v>81</v>
      </c>
      <c r="G36" s="14">
        <f>G61</f>
        <v>125000</v>
      </c>
      <c r="H36" s="73" t="s">
        <v>219</v>
      </c>
      <c r="J36" s="28"/>
    </row>
    <row r="37" spans="1:10" ht="24.75" thickBot="1" x14ac:dyDescent="0.3">
      <c r="A37" t="s">
        <v>10</v>
      </c>
      <c r="F37" s="13" t="s">
        <v>82</v>
      </c>
      <c r="G37" s="14">
        <f>H61</f>
        <v>17500</v>
      </c>
      <c r="H37" s="73" t="s">
        <v>219</v>
      </c>
      <c r="J37" s="28"/>
    </row>
    <row r="38" spans="1:10" ht="24.75" thickBot="1" x14ac:dyDescent="0.3">
      <c r="A38" t="s">
        <v>11</v>
      </c>
      <c r="F38" s="13" t="s">
        <v>83</v>
      </c>
      <c r="G38" s="14">
        <f>B94</f>
        <v>98000</v>
      </c>
      <c r="H38" s="73" t="s">
        <v>219</v>
      </c>
      <c r="J38" s="28"/>
    </row>
    <row r="39" spans="1:10" ht="24.75" thickBot="1" x14ac:dyDescent="0.3">
      <c r="A39" t="s">
        <v>12</v>
      </c>
      <c r="F39" s="13" t="s">
        <v>84</v>
      </c>
      <c r="G39" s="14">
        <f>J61</f>
        <v>46750</v>
      </c>
      <c r="H39" s="73" t="s">
        <v>219</v>
      </c>
      <c r="J39" s="28"/>
    </row>
    <row r="40" spans="1:10" ht="24.75" thickBot="1" x14ac:dyDescent="0.3">
      <c r="A40" t="s">
        <v>13</v>
      </c>
      <c r="F40" s="13" t="s">
        <v>50</v>
      </c>
      <c r="G40" s="14">
        <f>K61-K60</f>
        <v>52750</v>
      </c>
      <c r="H40" s="73" t="s">
        <v>219</v>
      </c>
      <c r="J40" s="28"/>
    </row>
    <row r="41" spans="1:10" ht="15.75" thickBot="1" x14ac:dyDescent="0.3">
      <c r="A41" t="s">
        <v>14</v>
      </c>
      <c r="C41" s="66" t="s">
        <v>193</v>
      </c>
      <c r="F41" s="13" t="s">
        <v>85</v>
      </c>
      <c r="G41" s="14">
        <f>G17</f>
        <v>25000</v>
      </c>
      <c r="H41" s="73" t="s">
        <v>175</v>
      </c>
      <c r="J41" s="28"/>
    </row>
    <row r="42" spans="1:10" ht="16.5" thickBot="1" x14ac:dyDescent="0.3">
      <c r="A42" t="s">
        <v>15</v>
      </c>
      <c r="F42" s="10"/>
      <c r="G42" s="12"/>
      <c r="H42" s="73"/>
      <c r="J42" s="31"/>
    </row>
    <row r="43" spans="1:10" ht="16.5" thickBot="1" x14ac:dyDescent="0.3">
      <c r="A43" t="s">
        <v>16</v>
      </c>
      <c r="F43" s="10" t="s">
        <v>86</v>
      </c>
      <c r="G43" s="11">
        <f>G44</f>
        <v>50000</v>
      </c>
      <c r="H43" s="73"/>
      <c r="J43" s="27"/>
    </row>
    <row r="44" spans="1:10" ht="15.75" thickBot="1" x14ac:dyDescent="0.3">
      <c r="A44" t="s">
        <v>17</v>
      </c>
      <c r="B44" s="66" t="s">
        <v>191</v>
      </c>
      <c r="F44" s="13" t="s">
        <v>87</v>
      </c>
      <c r="G44" s="14">
        <f>B9</f>
        <v>50000</v>
      </c>
      <c r="H44" s="73" t="s">
        <v>220</v>
      </c>
      <c r="J44" s="28"/>
    </row>
    <row r="45" spans="1:10" ht="16.5" thickBot="1" x14ac:dyDescent="0.3">
      <c r="A45" t="s">
        <v>18</v>
      </c>
      <c r="F45" s="10"/>
      <c r="G45" s="12"/>
      <c r="H45" s="73"/>
      <c r="J45" s="31"/>
    </row>
    <row r="46" spans="1:10" ht="16.5" thickBot="1" x14ac:dyDescent="0.3">
      <c r="A46" t="s">
        <v>19</v>
      </c>
      <c r="F46" s="10" t="s">
        <v>88</v>
      </c>
      <c r="G46" s="11">
        <f>SUM(G47:G49)</f>
        <v>55000</v>
      </c>
      <c r="H46" s="73"/>
      <c r="J46" s="27"/>
    </row>
    <row r="47" spans="1:10" ht="15.75" thickBot="1" x14ac:dyDescent="0.3">
      <c r="A47" t="s">
        <v>20</v>
      </c>
      <c r="F47" s="13" t="s">
        <v>89</v>
      </c>
      <c r="G47" s="14">
        <f>B19</f>
        <v>48750</v>
      </c>
      <c r="H47" s="73" t="s">
        <v>220</v>
      </c>
      <c r="J47" s="28"/>
    </row>
    <row r="48" spans="1:10" ht="15.75" thickBot="1" x14ac:dyDescent="0.3">
      <c r="A48" t="s">
        <v>192</v>
      </c>
      <c r="F48" s="13" t="s">
        <v>90</v>
      </c>
      <c r="G48" s="14">
        <f>2000</f>
        <v>2000</v>
      </c>
      <c r="H48" s="73" t="s">
        <v>166</v>
      </c>
      <c r="J48" s="28"/>
    </row>
    <row r="49" spans="1:18" ht="16.5" thickBot="1" x14ac:dyDescent="0.3">
      <c r="A49" t="s">
        <v>21</v>
      </c>
      <c r="F49" s="13" t="s">
        <v>91</v>
      </c>
      <c r="G49" s="11">
        <f>B151</f>
        <v>4250</v>
      </c>
      <c r="H49" s="73" t="s">
        <v>221</v>
      </c>
      <c r="J49" s="27"/>
    </row>
    <row r="50" spans="1:18" ht="30.95" customHeight="1" thickBot="1" x14ac:dyDescent="0.3">
      <c r="A50" t="s">
        <v>22</v>
      </c>
      <c r="F50" s="10" t="s">
        <v>92</v>
      </c>
      <c r="G50" s="11">
        <f>G46+G43+G35</f>
        <v>470000</v>
      </c>
      <c r="H50" s="73"/>
      <c r="J50" s="27"/>
    </row>
    <row r="51" spans="1:18" ht="15.75" x14ac:dyDescent="0.25">
      <c r="A51" t="s">
        <v>162</v>
      </c>
      <c r="B51" s="57" t="s">
        <v>163</v>
      </c>
      <c r="F51" s="7"/>
      <c r="G51" s="3">
        <f>G50-G34</f>
        <v>0</v>
      </c>
    </row>
    <row r="52" spans="1:18" x14ac:dyDescent="0.25">
      <c r="A52" t="s">
        <v>156</v>
      </c>
      <c r="F52" s="18"/>
    </row>
    <row r="53" spans="1:18" ht="15" customHeight="1" x14ac:dyDescent="0.25">
      <c r="A53" t="s">
        <v>23</v>
      </c>
      <c r="D53" s="72" t="s">
        <v>93</v>
      </c>
      <c r="E53" s="72"/>
      <c r="F53" s="72"/>
      <c r="G53" s="72"/>
      <c r="H53" s="72"/>
      <c r="I53" s="72"/>
    </row>
    <row r="54" spans="1:18" ht="16.5" thickBot="1" x14ac:dyDescent="0.3">
      <c r="A54" t="s">
        <v>155</v>
      </c>
      <c r="C54" s="2" t="s">
        <v>154</v>
      </c>
      <c r="F54" s="7"/>
    </row>
    <row r="55" spans="1:18" ht="39" thickBot="1" x14ac:dyDescent="0.3">
      <c r="A55" t="s">
        <v>24</v>
      </c>
      <c r="F55" s="19"/>
      <c r="G55" s="20" t="s">
        <v>94</v>
      </c>
      <c r="H55" s="20" t="s">
        <v>95</v>
      </c>
      <c r="I55" s="20" t="s">
        <v>83</v>
      </c>
      <c r="J55" s="20" t="s">
        <v>84</v>
      </c>
      <c r="K55" s="20" t="s">
        <v>2</v>
      </c>
      <c r="M55" s="32"/>
      <c r="N55" s="32"/>
      <c r="O55" s="32"/>
      <c r="P55" s="32"/>
      <c r="Q55" s="32"/>
      <c r="R55" s="32"/>
    </row>
    <row r="56" spans="1:18" ht="21" customHeight="1" thickBot="1" x14ac:dyDescent="0.3">
      <c r="A56" s="6" t="s">
        <v>56</v>
      </c>
      <c r="F56" s="21" t="s">
        <v>96</v>
      </c>
      <c r="G56" s="22">
        <v>112500</v>
      </c>
      <c r="H56" s="22">
        <v>0</v>
      </c>
      <c r="I56" s="22">
        <v>0</v>
      </c>
      <c r="J56" s="22">
        <v>42750</v>
      </c>
      <c r="K56" s="22">
        <v>60500</v>
      </c>
      <c r="M56" s="32"/>
      <c r="N56" s="33"/>
      <c r="O56" s="33"/>
      <c r="P56" s="33"/>
      <c r="Q56" s="33"/>
      <c r="R56" s="33"/>
    </row>
    <row r="57" spans="1:18" ht="21.95" customHeight="1" thickBot="1" x14ac:dyDescent="0.3">
      <c r="A57" t="s">
        <v>25</v>
      </c>
      <c r="B57" s="25" t="str">
        <f>C41</f>
        <v>--&gt; statement of changes in equity</v>
      </c>
      <c r="F57" s="21" t="s">
        <v>97</v>
      </c>
      <c r="G57" s="23">
        <f>25000*0.5</f>
        <v>12500</v>
      </c>
      <c r="H57" s="23">
        <f>30000-G57</f>
        <v>17500</v>
      </c>
      <c r="I57" s="22"/>
      <c r="J57" s="22"/>
      <c r="K57" s="22"/>
      <c r="M57" s="32"/>
      <c r="N57" s="34"/>
      <c r="O57" s="34"/>
      <c r="P57" s="33"/>
      <c r="Q57" s="33"/>
      <c r="R57" s="33"/>
    </row>
    <row r="58" spans="1:18" ht="20.100000000000001" customHeight="1" thickBot="1" x14ac:dyDescent="0.3">
      <c r="A58" t="s">
        <v>26</v>
      </c>
      <c r="F58" s="21" t="s">
        <v>98</v>
      </c>
      <c r="G58" s="22"/>
      <c r="H58" s="22"/>
      <c r="I58" s="22"/>
      <c r="J58" s="22"/>
      <c r="K58" s="64">
        <f>-3750</f>
        <v>-3750</v>
      </c>
      <c r="M58" s="32"/>
      <c r="N58" s="33"/>
      <c r="O58" s="33"/>
      <c r="P58" s="33"/>
      <c r="Q58" s="33"/>
      <c r="R58" s="34"/>
    </row>
    <row r="59" spans="1:18" ht="37.5" customHeight="1" thickBot="1" x14ac:dyDescent="0.3">
      <c r="A59" s="56" t="s">
        <v>170</v>
      </c>
      <c r="D59" s="48" t="s">
        <v>145</v>
      </c>
      <c r="F59" s="21" t="s">
        <v>99</v>
      </c>
      <c r="G59" s="22"/>
      <c r="H59" s="22"/>
      <c r="I59" s="22"/>
      <c r="J59" s="22">
        <v>4000</v>
      </c>
      <c r="K59" s="23">
        <v>-4000</v>
      </c>
      <c r="M59" s="32"/>
      <c r="N59" s="33"/>
      <c r="O59" s="33"/>
      <c r="P59" s="33"/>
      <c r="Q59" s="33"/>
      <c r="R59" s="34"/>
    </row>
    <row r="60" spans="1:18" ht="24" customHeight="1" thickBot="1" x14ac:dyDescent="0.3">
      <c r="A60" s="47" t="s">
        <v>143</v>
      </c>
      <c r="D60" s="3"/>
      <c r="F60" s="21" t="s">
        <v>100</v>
      </c>
      <c r="G60" s="22"/>
      <c r="H60" s="22"/>
      <c r="I60" s="23">
        <v>98000</v>
      </c>
      <c r="J60" s="22"/>
      <c r="K60" s="23">
        <f>G17</f>
        <v>25000</v>
      </c>
      <c r="M60" s="32"/>
      <c r="N60" s="33"/>
      <c r="O60" s="33"/>
      <c r="P60" s="34"/>
      <c r="Q60" s="33"/>
      <c r="R60" s="34"/>
    </row>
    <row r="61" spans="1:18" ht="21" customHeight="1" thickBot="1" x14ac:dyDescent="0.3">
      <c r="A61" s="56" t="s">
        <v>169</v>
      </c>
      <c r="F61" s="21" t="s">
        <v>101</v>
      </c>
      <c r="G61" s="23">
        <f>G56+G57</f>
        <v>125000</v>
      </c>
      <c r="H61" s="23">
        <f>H56+H57</f>
        <v>17500</v>
      </c>
      <c r="I61" s="23">
        <f>I56+I60</f>
        <v>98000</v>
      </c>
      <c r="J61" s="23">
        <f>J56+J59</f>
        <v>46750</v>
      </c>
      <c r="K61" s="23">
        <f>SUM(K56:K60)</f>
        <v>77750</v>
      </c>
      <c r="M61" s="32"/>
      <c r="N61" s="34"/>
      <c r="O61" s="34"/>
      <c r="P61" s="34"/>
      <c r="Q61" s="34"/>
      <c r="R61" s="34"/>
    </row>
    <row r="62" spans="1:18" ht="57" customHeight="1" x14ac:dyDescent="0.25">
      <c r="F62" s="7"/>
      <c r="G62" s="63" t="s">
        <v>181</v>
      </c>
      <c r="H62" s="63" t="s">
        <v>182</v>
      </c>
    </row>
    <row r="63" spans="1:18" ht="15.75" x14ac:dyDescent="0.25">
      <c r="A63" s="26" t="s">
        <v>27</v>
      </c>
      <c r="F63" s="7"/>
      <c r="G63" s="62"/>
    </row>
    <row r="64" spans="1:18" ht="15.75" x14ac:dyDescent="0.25">
      <c r="A64" t="s">
        <v>28</v>
      </c>
      <c r="F64" s="7"/>
      <c r="G64" s="62"/>
    </row>
    <row r="65" spans="1:7" x14ac:dyDescent="0.25">
      <c r="A65" t="s">
        <v>29</v>
      </c>
      <c r="G65" s="61"/>
    </row>
    <row r="66" spans="1:7" x14ac:dyDescent="0.25">
      <c r="A66" t="s">
        <v>30</v>
      </c>
    </row>
    <row r="67" spans="1:7" x14ac:dyDescent="0.25">
      <c r="A67" t="s">
        <v>31</v>
      </c>
    </row>
    <row r="68" spans="1:7" x14ac:dyDescent="0.25">
      <c r="A68" t="s">
        <v>32</v>
      </c>
    </row>
    <row r="69" spans="1:7" x14ac:dyDescent="0.25">
      <c r="A69" t="s">
        <v>33</v>
      </c>
    </row>
    <row r="70" spans="1:7" x14ac:dyDescent="0.25">
      <c r="A70" t="s">
        <v>34</v>
      </c>
    </row>
    <row r="73" spans="1:7" x14ac:dyDescent="0.25">
      <c r="A73" t="s">
        <v>136</v>
      </c>
    </row>
    <row r="75" spans="1:7" s="49" customFormat="1" x14ac:dyDescent="0.25">
      <c r="A75" s="49" t="s">
        <v>137</v>
      </c>
    </row>
    <row r="77" spans="1:7" x14ac:dyDescent="0.25">
      <c r="A77" t="s">
        <v>138</v>
      </c>
      <c r="B77" s="3">
        <f>B27</f>
        <v>47500</v>
      </c>
    </row>
    <row r="78" spans="1:7" x14ac:dyDescent="0.25">
      <c r="A78" t="s">
        <v>139</v>
      </c>
      <c r="B78" s="3">
        <f>B11</f>
        <v>538000</v>
      </c>
    </row>
    <row r="79" spans="1:7" x14ac:dyDescent="0.25">
      <c r="A79" t="s">
        <v>140</v>
      </c>
    </row>
    <row r="80" spans="1:7" x14ac:dyDescent="0.25">
      <c r="A80" t="s">
        <v>141</v>
      </c>
      <c r="B80">
        <f>55000</f>
        <v>55000</v>
      </c>
    </row>
    <row r="82" spans="1:4" x14ac:dyDescent="0.25">
      <c r="A82" s="46" t="s">
        <v>142</v>
      </c>
      <c r="B82" s="3">
        <f>B77+B78-B80</f>
        <v>530500</v>
      </c>
    </row>
    <row r="83" spans="1:4" x14ac:dyDescent="0.25">
      <c r="A83" s="46"/>
      <c r="B83" s="3"/>
      <c r="C83" t="s">
        <v>217</v>
      </c>
      <c r="D83" s="3">
        <f>B82+B84</f>
        <v>548000</v>
      </c>
    </row>
    <row r="84" spans="1:4" x14ac:dyDescent="0.25">
      <c r="A84" s="46" t="s">
        <v>216</v>
      </c>
      <c r="B84" s="3">
        <f>9000+8500</f>
        <v>17500</v>
      </c>
      <c r="C84" s="3"/>
    </row>
    <row r="85" spans="1:4" x14ac:dyDescent="0.25">
      <c r="B85" s="3"/>
    </row>
    <row r="86" spans="1:4" s="49" customFormat="1" x14ac:dyDescent="0.25">
      <c r="A86" s="49" t="s">
        <v>168</v>
      </c>
    </row>
    <row r="88" spans="1:4" x14ac:dyDescent="0.25">
      <c r="A88" t="s">
        <v>147</v>
      </c>
    </row>
    <row r="89" spans="1:4" x14ac:dyDescent="0.25">
      <c r="A89" t="str">
        <f>A21</f>
        <v xml:space="preserve">Land and buildings (cost) </v>
      </c>
      <c r="B89" s="3">
        <f>B21</f>
        <v>107500</v>
      </c>
    </row>
    <row r="90" spans="1:4" x14ac:dyDescent="0.25">
      <c r="A90" t="str">
        <f>A31</f>
        <v xml:space="preserve">Accumulated depreciation on buildings </v>
      </c>
      <c r="B90" s="3">
        <f>C31</f>
        <v>5000</v>
      </c>
      <c r="C90" t="s">
        <v>148</v>
      </c>
    </row>
    <row r="91" spans="1:4" ht="15.75" thickBot="1" x14ac:dyDescent="0.3">
      <c r="A91" t="s">
        <v>149</v>
      </c>
      <c r="B91" s="3">
        <f>25000/50</f>
        <v>500</v>
      </c>
    </row>
    <row r="92" spans="1:4" ht="15.75" thickBot="1" x14ac:dyDescent="0.3">
      <c r="A92" s="50" t="s">
        <v>150</v>
      </c>
      <c r="B92" s="51">
        <f>B89-B90-B91</f>
        <v>102000</v>
      </c>
    </row>
    <row r="93" spans="1:4" x14ac:dyDescent="0.25">
      <c r="A93" t="s">
        <v>164</v>
      </c>
      <c r="B93" s="3">
        <v>200000</v>
      </c>
      <c r="C93" s="58" t="s">
        <v>160</v>
      </c>
    </row>
    <row r="94" spans="1:4" x14ac:dyDescent="0.25">
      <c r="A94" t="s">
        <v>165</v>
      </c>
      <c r="B94" s="3">
        <f>B93-B92</f>
        <v>98000</v>
      </c>
      <c r="C94" s="58" t="s">
        <v>160</v>
      </c>
    </row>
    <row r="95" spans="1:4" x14ac:dyDescent="0.25">
      <c r="A95" s="52" t="str">
        <f>A22</f>
        <v xml:space="preserve">Plant and equipment (cost) </v>
      </c>
      <c r="B95" s="53">
        <f>B22</f>
        <v>207500</v>
      </c>
      <c r="C95" s="52"/>
    </row>
    <row r="96" spans="1:4" x14ac:dyDescent="0.25">
      <c r="A96" s="52" t="s">
        <v>157</v>
      </c>
      <c r="B96" s="53">
        <f>87500</f>
        <v>87500</v>
      </c>
      <c r="C96" s="52"/>
    </row>
    <row r="97" spans="1:3" x14ac:dyDescent="0.25">
      <c r="A97" s="52" t="str">
        <f>A32</f>
        <v>Accumulated depreciation on plant and equipment</v>
      </c>
      <c r="B97" s="53">
        <f>C32</f>
        <v>55500</v>
      </c>
      <c r="C97" s="52" t="s">
        <v>148</v>
      </c>
    </row>
    <row r="98" spans="1:3" x14ac:dyDescent="0.25">
      <c r="A98" s="52" t="s">
        <v>159</v>
      </c>
      <c r="B98" s="53">
        <f>87500-68500</f>
        <v>19000</v>
      </c>
      <c r="C98" s="52"/>
    </row>
    <row r="99" spans="1:3" ht="15.75" thickBot="1" x14ac:dyDescent="0.3">
      <c r="A99" s="52" t="s">
        <v>158</v>
      </c>
      <c r="B99" s="52">
        <f>9000</f>
        <v>9000</v>
      </c>
      <c r="C99" s="52"/>
    </row>
    <row r="100" spans="1:3" ht="15.75" thickBot="1" x14ac:dyDescent="0.3">
      <c r="A100" s="54" t="s">
        <v>150</v>
      </c>
      <c r="B100" s="55">
        <f>B95-B96-B97+B98-B99</f>
        <v>74500</v>
      </c>
      <c r="C100" s="58" t="s">
        <v>160</v>
      </c>
    </row>
    <row r="114" spans="1:3" x14ac:dyDescent="0.25">
      <c r="A114" s="49" t="s">
        <v>171</v>
      </c>
      <c r="B114" s="49"/>
    </row>
    <row r="116" spans="1:3" x14ac:dyDescent="0.25">
      <c r="A116" t="s">
        <v>172</v>
      </c>
      <c r="B116" s="3">
        <f>B16</f>
        <v>28250</v>
      </c>
    </row>
    <row r="117" spans="1:3" x14ac:dyDescent="0.25">
      <c r="A117" t="s">
        <v>173</v>
      </c>
      <c r="B117">
        <f>2250-B148</f>
        <v>1500</v>
      </c>
    </row>
    <row r="118" spans="1:3" x14ac:dyDescent="0.25">
      <c r="A118" t="s">
        <v>174</v>
      </c>
      <c r="B118" s="3">
        <f>B116-B117</f>
        <v>26750</v>
      </c>
      <c r="C118" t="s">
        <v>175</v>
      </c>
    </row>
    <row r="120" spans="1:3" x14ac:dyDescent="0.25">
      <c r="A120" s="49" t="s">
        <v>177</v>
      </c>
      <c r="B120" s="49"/>
    </row>
    <row r="122" spans="1:3" x14ac:dyDescent="0.25">
      <c r="A122" t="s">
        <v>178</v>
      </c>
      <c r="B122" s="3">
        <f>B15</f>
        <v>7750</v>
      </c>
    </row>
    <row r="123" spans="1:3" x14ac:dyDescent="0.25">
      <c r="A123" t="s">
        <v>91</v>
      </c>
      <c r="B123">
        <v>750</v>
      </c>
    </row>
    <row r="124" spans="1:3" x14ac:dyDescent="0.25">
      <c r="A124" t="s">
        <v>179</v>
      </c>
      <c r="B124">
        <f>5000</f>
        <v>5000</v>
      </c>
      <c r="C124" t="s">
        <v>175</v>
      </c>
    </row>
    <row r="125" spans="1:3" x14ac:dyDescent="0.25">
      <c r="B125" s="67">
        <f>B122+B123-B124</f>
        <v>3500</v>
      </c>
      <c r="C125" s="69" t="s">
        <v>210</v>
      </c>
    </row>
    <row r="127" spans="1:3" x14ac:dyDescent="0.25">
      <c r="A127" s="65" t="s">
        <v>183</v>
      </c>
      <c r="B127" s="65"/>
      <c r="C127" s="65"/>
    </row>
    <row r="129" spans="1:3" x14ac:dyDescent="0.25">
      <c r="A129" t="str">
        <f>A44</f>
        <v>- Consideration for the acquisition of Gamma 71 250 PLN</v>
      </c>
      <c r="B129" t="s">
        <v>185</v>
      </c>
    </row>
    <row r="130" spans="1:3" x14ac:dyDescent="0.25">
      <c r="A130" t="s">
        <v>184</v>
      </c>
    </row>
    <row r="131" spans="1:3" x14ac:dyDescent="0.25">
      <c r="A131" t="s">
        <v>75</v>
      </c>
      <c r="B131">
        <f>57750</f>
        <v>57750</v>
      </c>
    </row>
    <row r="132" spans="1:3" x14ac:dyDescent="0.25">
      <c r="A132" t="s">
        <v>186</v>
      </c>
      <c r="B132">
        <f>8500</f>
        <v>8500</v>
      </c>
    </row>
    <row r="134" spans="1:3" x14ac:dyDescent="0.25">
      <c r="A134" t="s">
        <v>74</v>
      </c>
      <c r="B134">
        <f>71250-B131-B132</f>
        <v>5000</v>
      </c>
      <c r="C134" s="59" t="s">
        <v>188</v>
      </c>
    </row>
    <row r="136" spans="1:3" x14ac:dyDescent="0.25">
      <c r="A136" t="s">
        <v>187</v>
      </c>
    </row>
    <row r="138" spans="1:3" x14ac:dyDescent="0.25">
      <c r="A138" s="65" t="s">
        <v>194</v>
      </c>
      <c r="B138" s="65"/>
      <c r="C138" s="65"/>
    </row>
    <row r="140" spans="1:3" x14ac:dyDescent="0.25">
      <c r="A140" t="str">
        <f>A42</f>
        <v>- Proceeds from the sale of plant 75 000 PLN</v>
      </c>
      <c r="B140">
        <v>75000</v>
      </c>
    </row>
    <row r="141" spans="1:3" x14ac:dyDescent="0.25">
      <c r="A141" t="s">
        <v>195</v>
      </c>
      <c r="B141">
        <f>68500</f>
        <v>68500</v>
      </c>
    </row>
    <row r="142" spans="1:3" x14ac:dyDescent="0.25">
      <c r="A142" t="s">
        <v>196</v>
      </c>
      <c r="B142">
        <f>B140-B141</f>
        <v>6500</v>
      </c>
      <c r="C142" s="25" t="s">
        <v>175</v>
      </c>
    </row>
    <row r="145" spans="1:4" x14ac:dyDescent="0.25">
      <c r="A145" s="65" t="s">
        <v>199</v>
      </c>
      <c r="B145" s="65"/>
      <c r="C145" s="65"/>
    </row>
    <row r="147" spans="1:4" x14ac:dyDescent="0.25">
      <c r="A147" t="s">
        <v>200</v>
      </c>
      <c r="B147">
        <v>2250</v>
      </c>
    </row>
    <row r="148" spans="1:4" x14ac:dyDescent="0.25">
      <c r="A148" t="s">
        <v>201</v>
      </c>
      <c r="B148">
        <f>B147-B149</f>
        <v>750</v>
      </c>
    </row>
    <row r="149" spans="1:4" x14ac:dyDescent="0.25">
      <c r="A149" t="s">
        <v>202</v>
      </c>
      <c r="B149">
        <f>8/12*B147</f>
        <v>1500</v>
      </c>
      <c r="C149" s="68" t="s">
        <v>203</v>
      </c>
    </row>
    <row r="151" spans="1:4" x14ac:dyDescent="0.25">
      <c r="A151" s="65" t="s">
        <v>205</v>
      </c>
      <c r="B151" s="65">
        <f>SUM(B153:B155)</f>
        <v>4250</v>
      </c>
      <c r="C151" s="70" t="s">
        <v>209</v>
      </c>
      <c r="D151" s="65"/>
    </row>
    <row r="153" spans="1:4" x14ac:dyDescent="0.25">
      <c r="A153" t="s">
        <v>206</v>
      </c>
      <c r="B153">
        <v>750</v>
      </c>
    </row>
    <row r="154" spans="1:4" x14ac:dyDescent="0.25">
      <c r="A154" t="s">
        <v>207</v>
      </c>
      <c r="B154">
        <v>1000</v>
      </c>
    </row>
    <row r="155" spans="1:4" x14ac:dyDescent="0.25">
      <c r="A155" t="s">
        <v>208</v>
      </c>
      <c r="B155">
        <v>2500</v>
      </c>
    </row>
    <row r="157" spans="1:4" x14ac:dyDescent="0.25">
      <c r="A157" s="65" t="s">
        <v>211</v>
      </c>
      <c r="B157" s="65"/>
      <c r="C157" s="65"/>
      <c r="D157" s="65"/>
    </row>
    <row r="159" spans="1:4" x14ac:dyDescent="0.25">
      <c r="A159" t="s">
        <v>212</v>
      </c>
      <c r="B159" s="3">
        <f>B14</f>
        <v>63500</v>
      </c>
    </row>
    <row r="160" spans="1:4" x14ac:dyDescent="0.25">
      <c r="A160" t="s">
        <v>213</v>
      </c>
      <c r="B160" s="3">
        <f>B125</f>
        <v>3500</v>
      </c>
    </row>
    <row r="161" spans="1:2" x14ac:dyDescent="0.25">
      <c r="A161" t="s">
        <v>214</v>
      </c>
      <c r="B161">
        <f>1000</f>
        <v>1000</v>
      </c>
    </row>
    <row r="162" spans="1:2" x14ac:dyDescent="0.25">
      <c r="A162" t="s">
        <v>215</v>
      </c>
      <c r="B162">
        <f>500</f>
        <v>500</v>
      </c>
    </row>
    <row r="164" spans="1:2" x14ac:dyDescent="0.25">
      <c r="B164" s="3">
        <f>SUM(B159:B162)</f>
        <v>68500</v>
      </c>
    </row>
  </sheetData>
  <mergeCells count="3">
    <mergeCell ref="D3:J4"/>
    <mergeCell ref="D20:J20"/>
    <mergeCell ref="D53:I5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FEE8A-D844-FF4D-9C99-41ED21A06349}">
  <dimension ref="A1:K58"/>
  <sheetViews>
    <sheetView tabSelected="1" topLeftCell="A9" workbookViewId="0">
      <selection activeCell="A32" sqref="A32"/>
    </sheetView>
  </sheetViews>
  <sheetFormatPr defaultColWidth="11.42578125" defaultRowHeight="15" x14ac:dyDescent="0.25"/>
  <cols>
    <col min="1" max="1" width="54.28515625" customWidth="1"/>
    <col min="2" max="2" width="11.42578125" bestFit="1" customWidth="1"/>
    <col min="5" max="5" width="49.28515625" customWidth="1"/>
    <col min="6" max="6" width="10.85546875" style="2"/>
  </cols>
  <sheetData>
    <row r="1" spans="1:6" ht="15.75" x14ac:dyDescent="0.25">
      <c r="A1" s="24" t="s">
        <v>104</v>
      </c>
    </row>
    <row r="2" spans="1:6" ht="15.75" x14ac:dyDescent="0.25">
      <c r="A2" s="24"/>
    </row>
    <row r="3" spans="1:6" x14ac:dyDescent="0.25">
      <c r="A3" s="36" t="s">
        <v>105</v>
      </c>
    </row>
    <row r="4" spans="1:6" ht="15.75" x14ac:dyDescent="0.25">
      <c r="A4" s="76" t="s">
        <v>226</v>
      </c>
      <c r="B4" s="77">
        <v>140000</v>
      </c>
    </row>
    <row r="5" spans="1:6" ht="15.75" x14ac:dyDescent="0.25">
      <c r="A5" s="76" t="s">
        <v>227</v>
      </c>
      <c r="B5" s="77">
        <v>35000</v>
      </c>
    </row>
    <row r="6" spans="1:6" ht="15.75" x14ac:dyDescent="0.25">
      <c r="A6" s="76" t="s">
        <v>228</v>
      </c>
      <c r="B6" s="77">
        <v>18000</v>
      </c>
    </row>
    <row r="7" spans="1:6" ht="15.75" x14ac:dyDescent="0.25">
      <c r="A7" s="76" t="s">
        <v>235</v>
      </c>
      <c r="B7" s="77">
        <v>22000</v>
      </c>
      <c r="E7" s="24" t="s">
        <v>110</v>
      </c>
    </row>
    <row r="8" spans="1:6" ht="15.75" x14ac:dyDescent="0.25">
      <c r="A8" s="76" t="s">
        <v>229</v>
      </c>
      <c r="B8" s="77">
        <v>70000</v>
      </c>
      <c r="E8" s="39" t="s">
        <v>111</v>
      </c>
      <c r="F8" s="81">
        <f>F9+F10+F13</f>
        <v>253000</v>
      </c>
    </row>
    <row r="9" spans="1:6" ht="15.75" x14ac:dyDescent="0.25">
      <c r="A9" s="76" t="s">
        <v>230</v>
      </c>
      <c r="B9" s="78">
        <v>10000</v>
      </c>
      <c r="E9" s="40" t="s">
        <v>112</v>
      </c>
      <c r="F9" s="75">
        <f>B11-B12</f>
        <v>50000</v>
      </c>
    </row>
    <row r="10" spans="1:6" ht="15.75" x14ac:dyDescent="0.25">
      <c r="A10" s="76" t="s">
        <v>231</v>
      </c>
      <c r="B10" s="77">
        <v>26000</v>
      </c>
      <c r="E10" s="40" t="s">
        <v>113</v>
      </c>
      <c r="F10" s="75">
        <f>F11+F12</f>
        <v>165000</v>
      </c>
    </row>
    <row r="11" spans="1:6" ht="15.75" x14ac:dyDescent="0.25">
      <c r="A11" s="76" t="s">
        <v>232</v>
      </c>
      <c r="B11" s="77">
        <v>64000</v>
      </c>
      <c r="E11" s="41" t="s">
        <v>114</v>
      </c>
      <c r="F11" s="75">
        <f>B4-B5</f>
        <v>105000</v>
      </c>
    </row>
    <row r="12" spans="1:6" ht="15.75" x14ac:dyDescent="0.25">
      <c r="A12" s="76" t="s">
        <v>233</v>
      </c>
      <c r="B12" s="79">
        <v>14000</v>
      </c>
      <c r="E12" s="41" t="s">
        <v>115</v>
      </c>
      <c r="F12" s="75">
        <f>B8-B9</f>
        <v>60000</v>
      </c>
    </row>
    <row r="13" spans="1:6" ht="15.75" x14ac:dyDescent="0.25">
      <c r="A13" s="76" t="s">
        <v>234</v>
      </c>
      <c r="B13" s="78">
        <v>20000</v>
      </c>
      <c r="E13" s="42" t="s">
        <v>116</v>
      </c>
      <c r="F13" s="75">
        <f>B17</f>
        <v>38000</v>
      </c>
    </row>
    <row r="14" spans="1:6" ht="15.75" x14ac:dyDescent="0.25">
      <c r="A14" s="76" t="s">
        <v>236</v>
      </c>
      <c r="B14" s="77">
        <v>-12000</v>
      </c>
      <c r="E14" s="39" t="s">
        <v>117</v>
      </c>
      <c r="F14" s="81">
        <f>F15+F16+F17+F18</f>
        <v>89500</v>
      </c>
    </row>
    <row r="15" spans="1:6" ht="15.75" x14ac:dyDescent="0.25">
      <c r="A15" s="76" t="s">
        <v>237</v>
      </c>
      <c r="B15" s="77">
        <v>7000</v>
      </c>
      <c r="E15" s="40" t="s">
        <v>118</v>
      </c>
      <c r="F15" s="75">
        <f>B18</f>
        <v>20000</v>
      </c>
    </row>
    <row r="16" spans="1:6" ht="15.75" x14ac:dyDescent="0.25">
      <c r="A16" s="76" t="s">
        <v>238</v>
      </c>
      <c r="B16" s="77">
        <v>155000</v>
      </c>
      <c r="E16" s="40" t="s">
        <v>119</v>
      </c>
      <c r="F16" s="75">
        <f>B20</f>
        <v>17500</v>
      </c>
    </row>
    <row r="17" spans="1:11" ht="15.75" x14ac:dyDescent="0.25">
      <c r="A17" s="76" t="s">
        <v>243</v>
      </c>
      <c r="B17" s="77">
        <v>38000</v>
      </c>
      <c r="E17" s="40" t="s">
        <v>120</v>
      </c>
      <c r="F17" s="75">
        <f>B19</f>
        <v>10000</v>
      </c>
    </row>
    <row r="18" spans="1:11" ht="15.75" x14ac:dyDescent="0.25">
      <c r="A18" s="80" t="s">
        <v>239</v>
      </c>
      <c r="B18" s="77">
        <v>20000</v>
      </c>
      <c r="E18" s="40" t="s">
        <v>121</v>
      </c>
      <c r="F18" s="75">
        <f>B21</f>
        <v>42000</v>
      </c>
    </row>
    <row r="19" spans="1:11" ht="15.75" x14ac:dyDescent="0.25">
      <c r="A19" s="76" t="s">
        <v>240</v>
      </c>
      <c r="B19" s="77">
        <v>10000</v>
      </c>
      <c r="E19" s="39" t="s">
        <v>122</v>
      </c>
      <c r="F19" s="81">
        <f>F8+F14</f>
        <v>342500</v>
      </c>
    </row>
    <row r="20" spans="1:11" ht="15.75" x14ac:dyDescent="0.25">
      <c r="A20" s="76" t="s">
        <v>241</v>
      </c>
      <c r="B20" s="77">
        <v>17500</v>
      </c>
      <c r="E20" s="43"/>
      <c r="F20" s="44"/>
    </row>
    <row r="21" spans="1:11" ht="15.75" x14ac:dyDescent="0.25">
      <c r="A21" s="76" t="s">
        <v>242</v>
      </c>
      <c r="B21" s="79">
        <v>42000</v>
      </c>
      <c r="E21" s="39" t="s">
        <v>123</v>
      </c>
    </row>
    <row r="22" spans="1:11" ht="15.75" x14ac:dyDescent="0.25">
      <c r="A22" s="38" t="s">
        <v>106</v>
      </c>
      <c r="B22" s="36" t="s">
        <v>107</v>
      </c>
      <c r="E22" s="39" t="s">
        <v>124</v>
      </c>
      <c r="F22" s="81">
        <f>SUM(F23:F27)</f>
        <v>287500</v>
      </c>
    </row>
    <row r="23" spans="1:11" x14ac:dyDescent="0.25">
      <c r="A23" s="37"/>
      <c r="E23" s="40" t="s">
        <v>125</v>
      </c>
      <c r="F23" s="75">
        <f>B16</f>
        <v>155000</v>
      </c>
      <c r="H23" t="s">
        <v>244</v>
      </c>
      <c r="K23" s="3">
        <f>F23+F24+F26+F25</f>
        <v>181000</v>
      </c>
    </row>
    <row r="24" spans="1:11" x14ac:dyDescent="0.25">
      <c r="A24" s="37" t="s">
        <v>108</v>
      </c>
      <c r="E24" s="40" t="s">
        <v>126</v>
      </c>
      <c r="F24" s="75">
        <f>B13</f>
        <v>20000</v>
      </c>
    </row>
    <row r="25" spans="1:11" x14ac:dyDescent="0.25">
      <c r="A25" s="37"/>
      <c r="E25" s="40" t="s">
        <v>127</v>
      </c>
      <c r="F25" s="75">
        <f>B6</f>
        <v>18000</v>
      </c>
      <c r="H25" t="s">
        <v>245</v>
      </c>
      <c r="K25" s="3">
        <f>F28</f>
        <v>55000</v>
      </c>
    </row>
    <row r="26" spans="1:11" x14ac:dyDescent="0.25">
      <c r="A26" s="37" t="s">
        <v>109</v>
      </c>
      <c r="E26" s="40" t="s">
        <v>128</v>
      </c>
      <c r="F26" s="75">
        <f>B14</f>
        <v>-12000</v>
      </c>
    </row>
    <row r="27" spans="1:11" x14ac:dyDescent="0.25">
      <c r="A27" s="37"/>
      <c r="E27" s="40" t="s">
        <v>129</v>
      </c>
      <c r="F27" s="75">
        <f>K29</f>
        <v>106500</v>
      </c>
      <c r="H27" t="s">
        <v>246</v>
      </c>
      <c r="K27" s="3">
        <f>F19</f>
        <v>342500</v>
      </c>
    </row>
    <row r="28" spans="1:11" ht="15.75" x14ac:dyDescent="0.25">
      <c r="A28" s="18"/>
      <c r="E28" s="39" t="s">
        <v>130</v>
      </c>
      <c r="F28" s="81">
        <f>F29+F30+F31</f>
        <v>55000</v>
      </c>
    </row>
    <row r="29" spans="1:11" x14ac:dyDescent="0.25">
      <c r="A29" s="18"/>
      <c r="E29" s="40" t="s">
        <v>131</v>
      </c>
      <c r="F29" s="75">
        <f>B10</f>
        <v>26000</v>
      </c>
      <c r="H29" t="s">
        <v>247</v>
      </c>
      <c r="K29" s="3">
        <f>K27-K25-K23</f>
        <v>106500</v>
      </c>
    </row>
    <row r="30" spans="1:11" ht="15.75" x14ac:dyDescent="0.25">
      <c r="A30" s="24"/>
      <c r="E30" s="40" t="s">
        <v>132</v>
      </c>
      <c r="F30" s="75">
        <f>B15</f>
        <v>7000</v>
      </c>
    </row>
    <row r="31" spans="1:11" x14ac:dyDescent="0.25">
      <c r="E31" s="40" t="s">
        <v>133</v>
      </c>
      <c r="F31" s="75">
        <f>B7</f>
        <v>22000</v>
      </c>
    </row>
    <row r="32" spans="1:11" ht="15.75" x14ac:dyDescent="0.25">
      <c r="E32" s="39" t="s">
        <v>134</v>
      </c>
      <c r="F32" s="82">
        <f>F22+F28</f>
        <v>342500</v>
      </c>
      <c r="G32" t="b">
        <f>F32=F19</f>
        <v>1</v>
      </c>
    </row>
    <row r="57" spans="1:1" x14ac:dyDescent="0.25">
      <c r="A57" s="37"/>
    </row>
    <row r="58" spans="1:1" x14ac:dyDescent="0.25">
      <c r="A58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Homework</vt:lpstr>
      <vt:lpstr>29 10 2025</vt:lpstr>
      <vt:lpstr>Homework!_Hlk95688654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Wyrobek</dc:creator>
  <cp:lastModifiedBy>KKPW</cp:lastModifiedBy>
  <dcterms:created xsi:type="dcterms:W3CDTF">2024-10-26T16:36:06Z</dcterms:created>
  <dcterms:modified xsi:type="dcterms:W3CDTF">2025-11-12T05:37:31Z</dcterms:modified>
</cp:coreProperties>
</file>