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-A116-12.CAMPUS.000\Desktop\"/>
    </mc:Choice>
  </mc:AlternateContent>
  <xr:revisionPtr revIDLastSave="0" documentId="8_{250105E0-9892-4200-8EB4-84A5EC82A1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Zadanie_4_wariant_A" sheetId="6" r:id="rId1"/>
  </sheets>
  <definedNames>
    <definedName name="X">Zadanie_4_wariant_A!$J$24:$M$223</definedName>
    <definedName name="y">Zadanie_4_wariant_A!$I$24:$I$223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Z27" i="6" l="1"/>
  <c r="BY27" i="6"/>
  <c r="BZ26" i="6"/>
  <c r="BY26" i="6"/>
  <c r="BZ25" i="6"/>
  <c r="BY25" i="6"/>
  <c r="BZ32" i="6"/>
  <c r="BZ30" i="6"/>
  <c r="BI37" i="6"/>
  <c r="W36" i="6"/>
  <c r="W37" i="6"/>
  <c r="BI36" i="6" s="1"/>
  <c r="BH151" i="6" s="1"/>
  <c r="W38" i="6"/>
  <c r="W35" i="6"/>
  <c r="BI35" i="6"/>
  <c r="BF43" i="6"/>
  <c r="BF44" i="6" s="1"/>
  <c r="BF45" i="6" s="1"/>
  <c r="BF46" i="6" s="1"/>
  <c r="BF47" i="6" s="1"/>
  <c r="BF48" i="6" s="1"/>
  <c r="BF49" i="6" s="1"/>
  <c r="BF50" i="6" s="1"/>
  <c r="BF51" i="6" s="1"/>
  <c r="BF52" i="6" s="1"/>
  <c r="BF53" i="6" s="1"/>
  <c r="BF54" i="6" s="1"/>
  <c r="BF55" i="6" s="1"/>
  <c r="BF56" i="6" s="1"/>
  <c r="BF57" i="6" s="1"/>
  <c r="BF58" i="6" s="1"/>
  <c r="BF59" i="6" s="1"/>
  <c r="BF60" i="6" s="1"/>
  <c r="BF61" i="6" s="1"/>
  <c r="BF62" i="6" s="1"/>
  <c r="BF63" i="6" s="1"/>
  <c r="BF64" i="6" s="1"/>
  <c r="BF65" i="6" s="1"/>
  <c r="BF66" i="6" s="1"/>
  <c r="BF67" i="6" s="1"/>
  <c r="BF68" i="6" s="1"/>
  <c r="BF69" i="6" s="1"/>
  <c r="BF70" i="6" s="1"/>
  <c r="BF71" i="6" s="1"/>
  <c r="BF72" i="6" s="1"/>
  <c r="BF73" i="6" s="1"/>
  <c r="BF74" i="6" s="1"/>
  <c r="BF75" i="6" s="1"/>
  <c r="BF76" i="6" s="1"/>
  <c r="BF77" i="6" s="1"/>
  <c r="BF78" i="6" s="1"/>
  <c r="BF79" i="6" s="1"/>
  <c r="BF80" i="6" s="1"/>
  <c r="BF81" i="6" s="1"/>
  <c r="BF82" i="6" s="1"/>
  <c r="BF83" i="6" s="1"/>
  <c r="BF84" i="6" s="1"/>
  <c r="BF85" i="6" s="1"/>
  <c r="BF86" i="6" s="1"/>
  <c r="BF87" i="6" s="1"/>
  <c r="BF88" i="6" s="1"/>
  <c r="BF89" i="6" s="1"/>
  <c r="BF90" i="6" s="1"/>
  <c r="BF91" i="6" s="1"/>
  <c r="BF92" i="6" s="1"/>
  <c r="BF93" i="6" s="1"/>
  <c r="BF94" i="6" s="1"/>
  <c r="BF95" i="6" s="1"/>
  <c r="BF96" i="6" s="1"/>
  <c r="BF97" i="6" s="1"/>
  <c r="BF98" i="6" s="1"/>
  <c r="BF99" i="6" s="1"/>
  <c r="BF100" i="6" s="1"/>
  <c r="BF101" i="6" s="1"/>
  <c r="BF102" i="6" s="1"/>
  <c r="BF103" i="6" s="1"/>
  <c r="BF104" i="6" s="1"/>
  <c r="BF105" i="6" s="1"/>
  <c r="BF106" i="6" s="1"/>
  <c r="BF107" i="6" s="1"/>
  <c r="BF108" i="6" s="1"/>
  <c r="BF109" i="6" s="1"/>
  <c r="BF110" i="6" s="1"/>
  <c r="BF111" i="6" s="1"/>
  <c r="BF112" i="6" s="1"/>
  <c r="BF113" i="6" s="1"/>
  <c r="BF114" i="6" s="1"/>
  <c r="BF115" i="6" s="1"/>
  <c r="BF116" i="6" s="1"/>
  <c r="BF117" i="6" s="1"/>
  <c r="BF118" i="6" s="1"/>
  <c r="BF119" i="6" s="1"/>
  <c r="BF120" i="6" s="1"/>
  <c r="BF121" i="6" s="1"/>
  <c r="BF122" i="6" s="1"/>
  <c r="BF123" i="6" s="1"/>
  <c r="BF124" i="6" s="1"/>
  <c r="BF125" i="6" s="1"/>
  <c r="BF126" i="6" s="1"/>
  <c r="BF127" i="6" s="1"/>
  <c r="BF128" i="6" s="1"/>
  <c r="BF129" i="6" s="1"/>
  <c r="BF130" i="6" s="1"/>
  <c r="BF131" i="6" s="1"/>
  <c r="BF132" i="6" s="1"/>
  <c r="BF133" i="6" s="1"/>
  <c r="BF134" i="6" s="1"/>
  <c r="BF135" i="6" s="1"/>
  <c r="BF136" i="6" s="1"/>
  <c r="BF137" i="6" s="1"/>
  <c r="BF138" i="6" s="1"/>
  <c r="BF139" i="6" s="1"/>
  <c r="BF140" i="6" s="1"/>
  <c r="BF141" i="6" s="1"/>
  <c r="BF142" i="6" s="1"/>
  <c r="BF143" i="6" s="1"/>
  <c r="BF144" i="6" s="1"/>
  <c r="BF145" i="6" s="1"/>
  <c r="BF146" i="6" s="1"/>
  <c r="BF147" i="6" s="1"/>
  <c r="BF148" i="6" s="1"/>
  <c r="BF149" i="6" s="1"/>
  <c r="BF150" i="6" s="1"/>
  <c r="BF151" i="6" s="1"/>
  <c r="BF152" i="6" s="1"/>
  <c r="BF153" i="6" s="1"/>
  <c r="BF154" i="6" s="1"/>
  <c r="BF155" i="6" s="1"/>
  <c r="BF156" i="6" s="1"/>
  <c r="BF157" i="6" s="1"/>
  <c r="BF158" i="6" s="1"/>
  <c r="BF159" i="6" s="1"/>
  <c r="BF160" i="6" s="1"/>
  <c r="BF161" i="6" s="1"/>
  <c r="BF162" i="6" s="1"/>
  <c r="BF163" i="6" s="1"/>
  <c r="BF164" i="6" s="1"/>
  <c r="BF165" i="6" s="1"/>
  <c r="BF166" i="6" s="1"/>
  <c r="BF167" i="6" s="1"/>
  <c r="BF168" i="6" s="1"/>
  <c r="BF169" i="6" s="1"/>
  <c r="BF170" i="6" s="1"/>
  <c r="BF171" i="6" s="1"/>
  <c r="BF172" i="6" s="1"/>
  <c r="BF173" i="6" s="1"/>
  <c r="BF174" i="6" s="1"/>
  <c r="BF175" i="6" s="1"/>
  <c r="BF176" i="6" s="1"/>
  <c r="BF177" i="6" s="1"/>
  <c r="BF178" i="6" s="1"/>
  <c r="BF179" i="6" s="1"/>
  <c r="BF180" i="6" s="1"/>
  <c r="BF181" i="6" s="1"/>
  <c r="BF182" i="6" s="1"/>
  <c r="BF183" i="6" s="1"/>
  <c r="BF184" i="6" s="1"/>
  <c r="BF185" i="6" s="1"/>
  <c r="BF186" i="6" s="1"/>
  <c r="BF187" i="6" s="1"/>
  <c r="BF188" i="6" s="1"/>
  <c r="BF189" i="6" s="1"/>
  <c r="BF190" i="6" s="1"/>
  <c r="BF191" i="6" s="1"/>
  <c r="BF192" i="6" s="1"/>
  <c r="BF193" i="6" s="1"/>
  <c r="BF194" i="6" s="1"/>
  <c r="BF195" i="6" s="1"/>
  <c r="BF196" i="6" s="1"/>
  <c r="BF197" i="6" s="1"/>
  <c r="BF198" i="6" s="1"/>
  <c r="BF199" i="6" s="1"/>
  <c r="BF200" i="6" s="1"/>
  <c r="BF201" i="6" s="1"/>
  <c r="BF202" i="6" s="1"/>
  <c r="BF203" i="6" s="1"/>
  <c r="BF204" i="6" s="1"/>
  <c r="BF205" i="6" s="1"/>
  <c r="BF206" i="6" s="1"/>
  <c r="BF207" i="6" s="1"/>
  <c r="BF208" i="6" s="1"/>
  <c r="BF209" i="6" s="1"/>
  <c r="BF210" i="6" s="1"/>
  <c r="BF211" i="6" s="1"/>
  <c r="BF212" i="6" s="1"/>
  <c r="BF213" i="6" s="1"/>
  <c r="BF214" i="6" s="1"/>
  <c r="BF215" i="6" s="1"/>
  <c r="BF216" i="6" s="1"/>
  <c r="BF217" i="6" s="1"/>
  <c r="BF218" i="6" s="1"/>
  <c r="BF219" i="6" s="1"/>
  <c r="BF220" i="6" s="1"/>
  <c r="BF221" i="6" s="1"/>
  <c r="BF222" i="6" s="1"/>
  <c r="BF223" i="6" s="1"/>
  <c r="BF224" i="6" s="1"/>
  <c r="BF225" i="6" s="1"/>
  <c r="BF226" i="6" s="1"/>
  <c r="BF227" i="6" s="1"/>
  <c r="BF228" i="6" s="1"/>
  <c r="BF229" i="6" s="1"/>
  <c r="BF230" i="6" s="1"/>
  <c r="BF231" i="6" s="1"/>
  <c r="BF232" i="6" s="1"/>
  <c r="BF233" i="6" s="1"/>
  <c r="BF234" i="6" s="1"/>
  <c r="BF235" i="6" s="1"/>
  <c r="BF236" i="6" s="1"/>
  <c r="BF237" i="6" s="1"/>
  <c r="BF238" i="6" s="1"/>
  <c r="BF239" i="6" s="1"/>
  <c r="BF240" i="6" s="1"/>
  <c r="BF241" i="6" s="1"/>
  <c r="BF242" i="6" s="1"/>
  <c r="BF42" i="6"/>
  <c r="BG32" i="6"/>
  <c r="BG25" i="6"/>
  <c r="AZ50" i="6"/>
  <c r="AU47" i="6"/>
  <c r="AV47" i="6"/>
  <c r="AU48" i="6"/>
  <c r="AV48" i="6"/>
  <c r="AU49" i="6"/>
  <c r="AV49" i="6"/>
  <c r="AV46" i="6"/>
  <c r="AU46" i="6"/>
  <c r="BA14" i="6"/>
  <c r="BA13" i="6"/>
  <c r="AJ36" i="6" a="1"/>
  <c r="AJ36" i="6" s="1"/>
  <c r="AI11" i="6"/>
  <c r="AI13" i="6" s="1"/>
  <c r="AZ53" i="6" s="1"/>
  <c r="K25" i="6"/>
  <c r="L25" i="6"/>
  <c r="M25" i="6"/>
  <c r="K26" i="6"/>
  <c r="L26" i="6"/>
  <c r="M26" i="6"/>
  <c r="K27" i="6"/>
  <c r="L27" i="6"/>
  <c r="M27" i="6"/>
  <c r="K28" i="6"/>
  <c r="L28" i="6"/>
  <c r="M28" i="6"/>
  <c r="K29" i="6"/>
  <c r="L29" i="6"/>
  <c r="M29" i="6"/>
  <c r="K30" i="6"/>
  <c r="L30" i="6"/>
  <c r="M30" i="6"/>
  <c r="K31" i="6"/>
  <c r="L31" i="6"/>
  <c r="M31" i="6"/>
  <c r="K32" i="6"/>
  <c r="L32" i="6"/>
  <c r="M32" i="6"/>
  <c r="K33" i="6"/>
  <c r="L33" i="6"/>
  <c r="M33" i="6"/>
  <c r="K34" i="6"/>
  <c r="L34" i="6"/>
  <c r="M34" i="6"/>
  <c r="K35" i="6"/>
  <c r="L35" i="6"/>
  <c r="M35" i="6"/>
  <c r="K36" i="6"/>
  <c r="L36" i="6"/>
  <c r="M36" i="6"/>
  <c r="K37" i="6"/>
  <c r="L37" i="6"/>
  <c r="M37" i="6"/>
  <c r="K38" i="6"/>
  <c r="L38" i="6"/>
  <c r="M38" i="6"/>
  <c r="K39" i="6"/>
  <c r="L39" i="6"/>
  <c r="M39" i="6"/>
  <c r="K40" i="6"/>
  <c r="L40" i="6"/>
  <c r="M40" i="6"/>
  <c r="K41" i="6"/>
  <c r="L41" i="6"/>
  <c r="M41" i="6"/>
  <c r="K42" i="6"/>
  <c r="L42" i="6"/>
  <c r="M42" i="6"/>
  <c r="K43" i="6"/>
  <c r="L43" i="6"/>
  <c r="M43" i="6"/>
  <c r="K44" i="6"/>
  <c r="L44" i="6"/>
  <c r="M44" i="6"/>
  <c r="K45" i="6"/>
  <c r="L45" i="6"/>
  <c r="M45" i="6"/>
  <c r="K46" i="6"/>
  <c r="L46" i="6"/>
  <c r="M46" i="6"/>
  <c r="K47" i="6"/>
  <c r="L47" i="6"/>
  <c r="M47" i="6"/>
  <c r="K48" i="6"/>
  <c r="L48" i="6"/>
  <c r="M48" i="6"/>
  <c r="K49" i="6"/>
  <c r="L49" i="6"/>
  <c r="M49" i="6"/>
  <c r="K50" i="6"/>
  <c r="L50" i="6"/>
  <c r="M50" i="6"/>
  <c r="K51" i="6"/>
  <c r="L51" i="6"/>
  <c r="M51" i="6"/>
  <c r="K52" i="6"/>
  <c r="L52" i="6"/>
  <c r="M52" i="6"/>
  <c r="K53" i="6"/>
  <c r="L53" i="6"/>
  <c r="M53" i="6"/>
  <c r="K54" i="6"/>
  <c r="L54" i="6"/>
  <c r="M54" i="6"/>
  <c r="K55" i="6"/>
  <c r="L55" i="6"/>
  <c r="M55" i="6"/>
  <c r="K56" i="6"/>
  <c r="L56" i="6"/>
  <c r="M56" i="6"/>
  <c r="K57" i="6"/>
  <c r="L57" i="6"/>
  <c r="M57" i="6"/>
  <c r="K58" i="6"/>
  <c r="L58" i="6"/>
  <c r="M58" i="6"/>
  <c r="K59" i="6"/>
  <c r="L59" i="6"/>
  <c r="M59" i="6"/>
  <c r="K60" i="6"/>
  <c r="L60" i="6"/>
  <c r="M60" i="6"/>
  <c r="K61" i="6"/>
  <c r="L61" i="6"/>
  <c r="M61" i="6"/>
  <c r="K62" i="6"/>
  <c r="L62" i="6"/>
  <c r="M62" i="6"/>
  <c r="K63" i="6"/>
  <c r="L63" i="6"/>
  <c r="M63" i="6"/>
  <c r="K64" i="6"/>
  <c r="L64" i="6"/>
  <c r="M64" i="6"/>
  <c r="K65" i="6"/>
  <c r="L65" i="6"/>
  <c r="M65" i="6"/>
  <c r="K66" i="6"/>
  <c r="L66" i="6"/>
  <c r="M66" i="6"/>
  <c r="K67" i="6"/>
  <c r="L67" i="6"/>
  <c r="M67" i="6"/>
  <c r="K68" i="6"/>
  <c r="L68" i="6"/>
  <c r="M68" i="6"/>
  <c r="K69" i="6"/>
  <c r="L69" i="6"/>
  <c r="M69" i="6"/>
  <c r="K70" i="6"/>
  <c r="L70" i="6"/>
  <c r="M70" i="6"/>
  <c r="K71" i="6"/>
  <c r="L71" i="6"/>
  <c r="M71" i="6"/>
  <c r="K72" i="6"/>
  <c r="L72" i="6"/>
  <c r="M72" i="6"/>
  <c r="K73" i="6"/>
  <c r="L73" i="6"/>
  <c r="M73" i="6"/>
  <c r="K74" i="6"/>
  <c r="L74" i="6"/>
  <c r="M74" i="6"/>
  <c r="K75" i="6"/>
  <c r="L75" i="6"/>
  <c r="M75" i="6"/>
  <c r="K76" i="6"/>
  <c r="L76" i="6"/>
  <c r="M76" i="6"/>
  <c r="K77" i="6"/>
  <c r="L77" i="6"/>
  <c r="M77" i="6"/>
  <c r="K78" i="6"/>
  <c r="L78" i="6"/>
  <c r="M78" i="6"/>
  <c r="K79" i="6"/>
  <c r="L79" i="6"/>
  <c r="M79" i="6"/>
  <c r="K80" i="6"/>
  <c r="L80" i="6"/>
  <c r="M80" i="6"/>
  <c r="K81" i="6"/>
  <c r="L81" i="6"/>
  <c r="M81" i="6"/>
  <c r="K82" i="6"/>
  <c r="L82" i="6"/>
  <c r="M82" i="6"/>
  <c r="K83" i="6"/>
  <c r="L83" i="6"/>
  <c r="M83" i="6"/>
  <c r="K84" i="6"/>
  <c r="L84" i="6"/>
  <c r="M84" i="6"/>
  <c r="K85" i="6"/>
  <c r="L85" i="6"/>
  <c r="M85" i="6"/>
  <c r="K86" i="6"/>
  <c r="L86" i="6"/>
  <c r="M86" i="6"/>
  <c r="K87" i="6"/>
  <c r="L87" i="6"/>
  <c r="M87" i="6"/>
  <c r="K88" i="6"/>
  <c r="L88" i="6"/>
  <c r="M88" i="6"/>
  <c r="K89" i="6"/>
  <c r="L89" i="6"/>
  <c r="M89" i="6"/>
  <c r="K90" i="6"/>
  <c r="L90" i="6"/>
  <c r="M90" i="6"/>
  <c r="K91" i="6"/>
  <c r="L91" i="6"/>
  <c r="M91" i="6"/>
  <c r="K92" i="6"/>
  <c r="L92" i="6"/>
  <c r="M92" i="6"/>
  <c r="K93" i="6"/>
  <c r="L93" i="6"/>
  <c r="M93" i="6"/>
  <c r="K94" i="6"/>
  <c r="L94" i="6"/>
  <c r="M94" i="6"/>
  <c r="K95" i="6"/>
  <c r="L95" i="6"/>
  <c r="M95" i="6"/>
  <c r="K96" i="6"/>
  <c r="L96" i="6"/>
  <c r="M96" i="6"/>
  <c r="K97" i="6"/>
  <c r="L97" i="6"/>
  <c r="M97" i="6"/>
  <c r="K98" i="6"/>
  <c r="L98" i="6"/>
  <c r="M98" i="6"/>
  <c r="K99" i="6"/>
  <c r="L99" i="6"/>
  <c r="M99" i="6"/>
  <c r="K100" i="6"/>
  <c r="L100" i="6"/>
  <c r="M100" i="6"/>
  <c r="K101" i="6"/>
  <c r="L101" i="6"/>
  <c r="M101" i="6"/>
  <c r="K102" i="6"/>
  <c r="L102" i="6"/>
  <c r="M102" i="6"/>
  <c r="K103" i="6"/>
  <c r="L103" i="6"/>
  <c r="M103" i="6"/>
  <c r="K104" i="6"/>
  <c r="L104" i="6"/>
  <c r="M104" i="6"/>
  <c r="K105" i="6"/>
  <c r="L105" i="6"/>
  <c r="M105" i="6"/>
  <c r="K106" i="6"/>
  <c r="L106" i="6"/>
  <c r="M106" i="6"/>
  <c r="K107" i="6"/>
  <c r="L107" i="6"/>
  <c r="M107" i="6"/>
  <c r="K108" i="6"/>
  <c r="L108" i="6"/>
  <c r="M108" i="6"/>
  <c r="K109" i="6"/>
  <c r="L109" i="6"/>
  <c r="M109" i="6"/>
  <c r="K110" i="6"/>
  <c r="L110" i="6"/>
  <c r="M110" i="6"/>
  <c r="K111" i="6"/>
  <c r="L111" i="6"/>
  <c r="M111" i="6"/>
  <c r="K112" i="6"/>
  <c r="L112" i="6"/>
  <c r="M112" i="6"/>
  <c r="K113" i="6"/>
  <c r="L113" i="6"/>
  <c r="M113" i="6"/>
  <c r="K114" i="6"/>
  <c r="L114" i="6"/>
  <c r="M114" i="6"/>
  <c r="K115" i="6"/>
  <c r="L115" i="6"/>
  <c r="M115" i="6"/>
  <c r="K116" i="6"/>
  <c r="L116" i="6"/>
  <c r="M116" i="6"/>
  <c r="K117" i="6"/>
  <c r="L117" i="6"/>
  <c r="M117" i="6"/>
  <c r="K118" i="6"/>
  <c r="L118" i="6"/>
  <c r="M118" i="6"/>
  <c r="K119" i="6"/>
  <c r="L119" i="6"/>
  <c r="M119" i="6"/>
  <c r="K120" i="6"/>
  <c r="L120" i="6"/>
  <c r="M120" i="6"/>
  <c r="K121" i="6"/>
  <c r="L121" i="6"/>
  <c r="M121" i="6"/>
  <c r="K122" i="6"/>
  <c r="L122" i="6"/>
  <c r="M122" i="6"/>
  <c r="K123" i="6"/>
  <c r="L123" i="6"/>
  <c r="M123" i="6"/>
  <c r="K124" i="6"/>
  <c r="L124" i="6"/>
  <c r="M124" i="6"/>
  <c r="K125" i="6"/>
  <c r="L125" i="6"/>
  <c r="M125" i="6"/>
  <c r="K126" i="6"/>
  <c r="L126" i="6"/>
  <c r="M126" i="6"/>
  <c r="K127" i="6"/>
  <c r="L127" i="6"/>
  <c r="M127" i="6"/>
  <c r="K128" i="6"/>
  <c r="L128" i="6"/>
  <c r="M128" i="6"/>
  <c r="K129" i="6"/>
  <c r="L129" i="6"/>
  <c r="M129" i="6"/>
  <c r="K130" i="6"/>
  <c r="L130" i="6"/>
  <c r="M130" i="6"/>
  <c r="K131" i="6"/>
  <c r="L131" i="6"/>
  <c r="M131" i="6"/>
  <c r="K132" i="6"/>
  <c r="L132" i="6"/>
  <c r="M132" i="6"/>
  <c r="K133" i="6"/>
  <c r="L133" i="6"/>
  <c r="M133" i="6"/>
  <c r="K134" i="6"/>
  <c r="L134" i="6"/>
  <c r="M134" i="6"/>
  <c r="K135" i="6"/>
  <c r="L135" i="6"/>
  <c r="M135" i="6"/>
  <c r="K136" i="6"/>
  <c r="L136" i="6"/>
  <c r="M136" i="6"/>
  <c r="K137" i="6"/>
  <c r="L137" i="6"/>
  <c r="M137" i="6"/>
  <c r="K138" i="6"/>
  <c r="L138" i="6"/>
  <c r="M138" i="6"/>
  <c r="K139" i="6"/>
  <c r="L139" i="6"/>
  <c r="M139" i="6"/>
  <c r="K140" i="6"/>
  <c r="L140" i="6"/>
  <c r="M140" i="6"/>
  <c r="K141" i="6"/>
  <c r="L141" i="6"/>
  <c r="M141" i="6"/>
  <c r="K142" i="6"/>
  <c r="L142" i="6"/>
  <c r="M142" i="6"/>
  <c r="K143" i="6"/>
  <c r="L143" i="6"/>
  <c r="M143" i="6"/>
  <c r="K144" i="6"/>
  <c r="L144" i="6"/>
  <c r="M144" i="6"/>
  <c r="K145" i="6"/>
  <c r="L145" i="6"/>
  <c r="M145" i="6"/>
  <c r="K146" i="6"/>
  <c r="L146" i="6"/>
  <c r="M146" i="6"/>
  <c r="K147" i="6"/>
  <c r="L147" i="6"/>
  <c r="M147" i="6"/>
  <c r="K148" i="6"/>
  <c r="L148" i="6"/>
  <c r="M148" i="6"/>
  <c r="K149" i="6"/>
  <c r="L149" i="6"/>
  <c r="M149" i="6"/>
  <c r="K150" i="6"/>
  <c r="L150" i="6"/>
  <c r="M150" i="6"/>
  <c r="K151" i="6"/>
  <c r="L151" i="6"/>
  <c r="M151" i="6"/>
  <c r="K152" i="6"/>
  <c r="L152" i="6"/>
  <c r="M152" i="6"/>
  <c r="K153" i="6"/>
  <c r="L153" i="6"/>
  <c r="M153" i="6"/>
  <c r="K154" i="6"/>
  <c r="L154" i="6"/>
  <c r="M154" i="6"/>
  <c r="K155" i="6"/>
  <c r="L155" i="6"/>
  <c r="M155" i="6"/>
  <c r="K156" i="6"/>
  <c r="L156" i="6"/>
  <c r="M156" i="6"/>
  <c r="K157" i="6"/>
  <c r="L157" i="6"/>
  <c r="M157" i="6"/>
  <c r="K158" i="6"/>
  <c r="L158" i="6"/>
  <c r="M158" i="6"/>
  <c r="K159" i="6"/>
  <c r="L159" i="6"/>
  <c r="M159" i="6"/>
  <c r="K160" i="6"/>
  <c r="L160" i="6"/>
  <c r="M160" i="6"/>
  <c r="K161" i="6"/>
  <c r="L161" i="6"/>
  <c r="M161" i="6"/>
  <c r="K162" i="6"/>
  <c r="L162" i="6"/>
  <c r="M162" i="6"/>
  <c r="K163" i="6"/>
  <c r="L163" i="6"/>
  <c r="M163" i="6"/>
  <c r="K164" i="6"/>
  <c r="L164" i="6"/>
  <c r="M164" i="6"/>
  <c r="K165" i="6"/>
  <c r="L165" i="6"/>
  <c r="M165" i="6"/>
  <c r="K166" i="6"/>
  <c r="L166" i="6"/>
  <c r="M166" i="6"/>
  <c r="K167" i="6"/>
  <c r="L167" i="6"/>
  <c r="M167" i="6"/>
  <c r="K168" i="6"/>
  <c r="L168" i="6"/>
  <c r="M168" i="6"/>
  <c r="K169" i="6"/>
  <c r="L169" i="6"/>
  <c r="M169" i="6"/>
  <c r="K170" i="6"/>
  <c r="L170" i="6"/>
  <c r="M170" i="6"/>
  <c r="K171" i="6"/>
  <c r="L171" i="6"/>
  <c r="M171" i="6"/>
  <c r="K172" i="6"/>
  <c r="L172" i="6"/>
  <c r="M172" i="6"/>
  <c r="K173" i="6"/>
  <c r="L173" i="6"/>
  <c r="M173" i="6"/>
  <c r="K174" i="6"/>
  <c r="L174" i="6"/>
  <c r="M174" i="6"/>
  <c r="K175" i="6"/>
  <c r="L175" i="6"/>
  <c r="M175" i="6"/>
  <c r="K176" i="6"/>
  <c r="L176" i="6"/>
  <c r="M176" i="6"/>
  <c r="K177" i="6"/>
  <c r="L177" i="6"/>
  <c r="M177" i="6"/>
  <c r="K178" i="6"/>
  <c r="L178" i="6"/>
  <c r="M178" i="6"/>
  <c r="K179" i="6"/>
  <c r="L179" i="6"/>
  <c r="M179" i="6"/>
  <c r="K180" i="6"/>
  <c r="L180" i="6"/>
  <c r="M180" i="6"/>
  <c r="K181" i="6"/>
  <c r="L181" i="6"/>
  <c r="M181" i="6"/>
  <c r="K182" i="6"/>
  <c r="L182" i="6"/>
  <c r="M182" i="6"/>
  <c r="K183" i="6"/>
  <c r="L183" i="6"/>
  <c r="M183" i="6"/>
  <c r="K184" i="6"/>
  <c r="L184" i="6"/>
  <c r="M184" i="6"/>
  <c r="K185" i="6"/>
  <c r="L185" i="6"/>
  <c r="M185" i="6"/>
  <c r="K186" i="6"/>
  <c r="L186" i="6"/>
  <c r="M186" i="6"/>
  <c r="K187" i="6"/>
  <c r="L187" i="6"/>
  <c r="M187" i="6"/>
  <c r="K188" i="6"/>
  <c r="L188" i="6"/>
  <c r="M188" i="6"/>
  <c r="K189" i="6"/>
  <c r="L189" i="6"/>
  <c r="M189" i="6"/>
  <c r="K190" i="6"/>
  <c r="L190" i="6"/>
  <c r="M190" i="6"/>
  <c r="K191" i="6"/>
  <c r="L191" i="6"/>
  <c r="M191" i="6"/>
  <c r="K192" i="6"/>
  <c r="L192" i="6"/>
  <c r="M192" i="6"/>
  <c r="K193" i="6"/>
  <c r="L193" i="6"/>
  <c r="M193" i="6"/>
  <c r="K194" i="6"/>
  <c r="L194" i="6"/>
  <c r="M194" i="6"/>
  <c r="K195" i="6"/>
  <c r="L195" i="6"/>
  <c r="M195" i="6"/>
  <c r="K196" i="6"/>
  <c r="L196" i="6"/>
  <c r="M196" i="6"/>
  <c r="K197" i="6"/>
  <c r="L197" i="6"/>
  <c r="M197" i="6"/>
  <c r="K198" i="6"/>
  <c r="L198" i="6"/>
  <c r="M198" i="6"/>
  <c r="K199" i="6"/>
  <c r="L199" i="6"/>
  <c r="M199" i="6"/>
  <c r="K200" i="6"/>
  <c r="L200" i="6"/>
  <c r="M200" i="6"/>
  <c r="K201" i="6"/>
  <c r="L201" i="6"/>
  <c r="M201" i="6"/>
  <c r="K202" i="6"/>
  <c r="L202" i="6"/>
  <c r="M202" i="6"/>
  <c r="K203" i="6"/>
  <c r="L203" i="6"/>
  <c r="M203" i="6"/>
  <c r="K204" i="6"/>
  <c r="L204" i="6"/>
  <c r="M204" i="6"/>
  <c r="K205" i="6"/>
  <c r="L205" i="6"/>
  <c r="M205" i="6"/>
  <c r="K206" i="6"/>
  <c r="L206" i="6"/>
  <c r="M206" i="6"/>
  <c r="K207" i="6"/>
  <c r="L207" i="6"/>
  <c r="M207" i="6"/>
  <c r="K208" i="6"/>
  <c r="L208" i="6"/>
  <c r="M208" i="6"/>
  <c r="K209" i="6"/>
  <c r="L209" i="6"/>
  <c r="M209" i="6"/>
  <c r="K210" i="6"/>
  <c r="L210" i="6"/>
  <c r="M210" i="6"/>
  <c r="K211" i="6"/>
  <c r="L211" i="6"/>
  <c r="M211" i="6"/>
  <c r="K212" i="6"/>
  <c r="L212" i="6"/>
  <c r="M212" i="6"/>
  <c r="K213" i="6"/>
  <c r="L213" i="6"/>
  <c r="M213" i="6"/>
  <c r="K214" i="6"/>
  <c r="L214" i="6"/>
  <c r="M214" i="6"/>
  <c r="K215" i="6"/>
  <c r="L215" i="6"/>
  <c r="M215" i="6"/>
  <c r="K216" i="6"/>
  <c r="L216" i="6"/>
  <c r="M216" i="6"/>
  <c r="K217" i="6"/>
  <c r="L217" i="6"/>
  <c r="M217" i="6"/>
  <c r="K218" i="6"/>
  <c r="L218" i="6"/>
  <c r="M218" i="6"/>
  <c r="K219" i="6"/>
  <c r="L219" i="6"/>
  <c r="M219" i="6"/>
  <c r="K220" i="6"/>
  <c r="L220" i="6"/>
  <c r="M220" i="6"/>
  <c r="K221" i="6"/>
  <c r="L221" i="6"/>
  <c r="M221" i="6"/>
  <c r="K222" i="6"/>
  <c r="L222" i="6"/>
  <c r="M222" i="6"/>
  <c r="K223" i="6"/>
  <c r="L223" i="6"/>
  <c r="M223" i="6"/>
  <c r="L24" i="6"/>
  <c r="M24" i="6"/>
  <c r="K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4" i="6"/>
  <c r="AD38" i="6"/>
  <c r="AC37" i="6"/>
  <c r="AA28" i="6" s="1" a="1"/>
  <c r="AA28" i="6" s="1"/>
  <c r="AN28" i="6" s="1" a="1"/>
  <c r="AN28" i="6" s="1"/>
  <c r="BU32" i="6" s="1" a="1"/>
  <c r="BU32" i="6" s="1"/>
  <c r="AB36" i="6"/>
  <c r="AA35" i="6"/>
  <c r="V14" i="6"/>
  <c r="V13" i="6"/>
  <c r="BG37" i="6" l="1"/>
  <c r="BH43" i="6"/>
  <c r="BH220" i="6"/>
  <c r="BH215" i="6"/>
  <c r="BH150" i="6"/>
  <c r="BH214" i="6"/>
  <c r="BH140" i="6"/>
  <c r="BH209" i="6"/>
  <c r="BH135" i="6"/>
  <c r="BH204" i="6"/>
  <c r="BH134" i="6"/>
  <c r="BH199" i="6"/>
  <c r="BH124" i="6"/>
  <c r="BH198" i="6"/>
  <c r="BH119" i="6"/>
  <c r="BH193" i="6"/>
  <c r="BH118" i="6"/>
  <c r="BH188" i="6"/>
  <c r="BH103" i="6"/>
  <c r="BH183" i="6"/>
  <c r="BH102" i="6"/>
  <c r="BH182" i="6"/>
  <c r="BH87" i="6"/>
  <c r="BH241" i="6"/>
  <c r="BH177" i="6"/>
  <c r="BH86" i="6"/>
  <c r="BH236" i="6"/>
  <c r="BH172" i="6"/>
  <c r="BH71" i="6"/>
  <c r="BH231" i="6"/>
  <c r="BH167" i="6"/>
  <c r="BH70" i="6"/>
  <c r="BH230" i="6"/>
  <c r="BH166" i="6"/>
  <c r="BH55" i="6"/>
  <c r="BH225" i="6"/>
  <c r="BH156" i="6"/>
  <c r="BH54" i="6"/>
  <c r="BH234" i="6"/>
  <c r="BH218" i="6"/>
  <c r="BH202" i="6"/>
  <c r="BH186" i="6"/>
  <c r="BH170" i="6"/>
  <c r="BH154" i="6"/>
  <c r="BH138" i="6"/>
  <c r="BH122" i="6"/>
  <c r="BH106" i="6"/>
  <c r="BH90" i="6"/>
  <c r="BH74" i="6"/>
  <c r="BH58" i="6"/>
  <c r="BH233" i="6"/>
  <c r="BH217" i="6"/>
  <c r="BH201" i="6"/>
  <c r="BH185" i="6"/>
  <c r="BH169" i="6"/>
  <c r="BH153" i="6"/>
  <c r="BH137" i="6"/>
  <c r="BH121" i="6"/>
  <c r="BH105" i="6"/>
  <c r="BH89" i="6"/>
  <c r="BH73" i="6"/>
  <c r="BH57" i="6"/>
  <c r="BH232" i="6"/>
  <c r="BH216" i="6"/>
  <c r="BH200" i="6"/>
  <c r="BH184" i="6"/>
  <c r="BH168" i="6"/>
  <c r="BH152" i="6"/>
  <c r="BH136" i="6"/>
  <c r="BH120" i="6"/>
  <c r="BH104" i="6"/>
  <c r="BH88" i="6"/>
  <c r="BH72" i="6"/>
  <c r="BH56" i="6"/>
  <c r="BH229" i="6"/>
  <c r="BH213" i="6"/>
  <c r="BH197" i="6"/>
  <c r="BH181" i="6"/>
  <c r="BH165" i="6"/>
  <c r="BH149" i="6"/>
  <c r="BH133" i="6"/>
  <c r="BH117" i="6"/>
  <c r="BH101" i="6"/>
  <c r="BH85" i="6"/>
  <c r="BH69" i="6"/>
  <c r="BH53" i="6"/>
  <c r="BH228" i="6"/>
  <c r="BH212" i="6"/>
  <c r="BH196" i="6"/>
  <c r="BH180" i="6"/>
  <c r="BH164" i="6"/>
  <c r="BH148" i="6"/>
  <c r="BH132" i="6"/>
  <c r="BH116" i="6"/>
  <c r="BH100" i="6"/>
  <c r="BH84" i="6"/>
  <c r="BH68" i="6"/>
  <c r="BH52" i="6"/>
  <c r="BH42" i="6"/>
  <c r="BH227" i="6"/>
  <c r="BH211" i="6"/>
  <c r="BH195" i="6"/>
  <c r="BH179" i="6"/>
  <c r="BH163" i="6"/>
  <c r="BH147" i="6"/>
  <c r="BH131" i="6"/>
  <c r="BH115" i="6"/>
  <c r="BH99" i="6"/>
  <c r="BH83" i="6"/>
  <c r="BH67" i="6"/>
  <c r="BH51" i="6"/>
  <c r="BH242" i="6"/>
  <c r="BH226" i="6"/>
  <c r="BH210" i="6"/>
  <c r="BH194" i="6"/>
  <c r="BH178" i="6"/>
  <c r="BH162" i="6"/>
  <c r="BH146" i="6"/>
  <c r="BH130" i="6"/>
  <c r="BH114" i="6"/>
  <c r="BH98" i="6"/>
  <c r="BH82" i="6"/>
  <c r="BH66" i="6"/>
  <c r="BH50" i="6"/>
  <c r="BH161" i="6"/>
  <c r="BH145" i="6"/>
  <c r="BH129" i="6"/>
  <c r="BH113" i="6"/>
  <c r="BH97" i="6"/>
  <c r="BH81" i="6"/>
  <c r="BH65" i="6"/>
  <c r="BH49" i="6"/>
  <c r="BH240" i="6"/>
  <c r="BH224" i="6"/>
  <c r="BH208" i="6"/>
  <c r="BH192" i="6"/>
  <c r="BH176" i="6"/>
  <c r="BH160" i="6"/>
  <c r="BH144" i="6"/>
  <c r="BH128" i="6"/>
  <c r="BH112" i="6"/>
  <c r="BH96" i="6"/>
  <c r="BH80" i="6"/>
  <c r="BH64" i="6"/>
  <c r="BH48" i="6"/>
  <c r="BH239" i="6"/>
  <c r="BH223" i="6"/>
  <c r="BH207" i="6"/>
  <c r="BH191" i="6"/>
  <c r="BH175" i="6"/>
  <c r="BH159" i="6"/>
  <c r="BH143" i="6"/>
  <c r="BH127" i="6"/>
  <c r="BH111" i="6"/>
  <c r="BH95" i="6"/>
  <c r="BH79" i="6"/>
  <c r="BH63" i="6"/>
  <c r="BH47" i="6"/>
  <c r="BH238" i="6"/>
  <c r="BH222" i="6"/>
  <c r="BH206" i="6"/>
  <c r="BH190" i="6"/>
  <c r="BH174" i="6"/>
  <c r="BH158" i="6"/>
  <c r="BH142" i="6"/>
  <c r="BH126" i="6"/>
  <c r="BH110" i="6"/>
  <c r="BH94" i="6"/>
  <c r="BH78" i="6"/>
  <c r="BH62" i="6"/>
  <c r="BH46" i="6"/>
  <c r="BH237" i="6"/>
  <c r="BH221" i="6"/>
  <c r="BH205" i="6"/>
  <c r="BH189" i="6"/>
  <c r="BH173" i="6"/>
  <c r="BH157" i="6"/>
  <c r="BH141" i="6"/>
  <c r="BH125" i="6"/>
  <c r="BH109" i="6"/>
  <c r="BH93" i="6"/>
  <c r="BH77" i="6"/>
  <c r="BH61" i="6"/>
  <c r="BH45" i="6"/>
  <c r="BH108" i="6"/>
  <c r="BH92" i="6"/>
  <c r="BH76" i="6"/>
  <c r="BH60" i="6"/>
  <c r="BH44" i="6"/>
  <c r="BH235" i="6"/>
  <c r="BH219" i="6"/>
  <c r="BH203" i="6"/>
  <c r="BH187" i="6"/>
  <c r="BH171" i="6"/>
  <c r="BH155" i="6"/>
  <c r="BH139" i="6"/>
  <c r="BH123" i="6"/>
  <c r="BH107" i="6"/>
  <c r="BH91" i="6"/>
  <c r="BH75" i="6"/>
  <c r="BH59" i="6"/>
  <c r="AJ28" i="6" a="1"/>
  <c r="AU29" i="6" s="1"/>
  <c r="AU41" i="6" s="1"/>
  <c r="AU30" i="6" l="1"/>
  <c r="AU42" i="6" s="1"/>
  <c r="BG35" i="6" s="1"/>
  <c r="AJ28" i="6"/>
  <c r="BV25" i="6" s="1" a="1"/>
  <c r="BV25" i="6" s="1"/>
  <c r="AU31" i="6"/>
  <c r="AU43" i="6" s="1"/>
  <c r="AI14" i="6" a="1"/>
  <c r="AI14" i="6" s="1"/>
  <c r="AU28" i="6"/>
  <c r="AU40" i="6" s="1"/>
  <c r="AU14" i="6" l="1"/>
  <c r="BU39" i="6" a="1"/>
  <c r="BU39" i="6" s="1"/>
  <c r="AU13" i="6"/>
  <c r="AW28" i="6" a="1"/>
  <c r="AW28" i="6" s="1"/>
  <c r="BW26" i="6" l="1" a="1"/>
  <c r="BW26" i="6" s="1"/>
  <c r="BX26" i="6" s="1"/>
  <c r="BW27" i="6" a="1"/>
  <c r="BW27" i="6" s="1"/>
  <c r="BX27" i="6" s="1"/>
  <c r="BW25" i="6" a="1"/>
  <c r="BW25" i="6" s="1"/>
  <c r="BX25" i="6" s="1"/>
  <c r="AV41" i="6" a="1"/>
  <c r="AV41" i="6" s="1"/>
  <c r="AW41" i="6" s="1"/>
  <c r="AV42" i="6" a="1"/>
  <c r="AV42" i="6" s="1"/>
  <c r="AV43" i="6" a="1"/>
  <c r="AV43" i="6" s="1"/>
  <c r="AW43" i="6" s="1"/>
  <c r="AV40" i="6" a="1"/>
  <c r="AV40" i="6" s="1"/>
  <c r="AW40" i="6" s="1"/>
  <c r="AW42" i="6" l="1"/>
  <c r="BG36" i="6" s="1"/>
  <c r="BI23" i="6"/>
  <c r="BI22" i="6"/>
  <c r="AY43" i="6"/>
  <c r="AX43" i="6"/>
  <c r="AX42" i="6"/>
  <c r="AY42" i="6"/>
  <c r="AX41" i="6"/>
  <c r="AY41" i="6"/>
  <c r="AY40" i="6"/>
  <c r="AX40" i="6"/>
  <c r="BG43" i="6" l="1"/>
  <c r="BG59" i="6"/>
  <c r="BG75" i="6"/>
  <c r="BG91" i="6"/>
  <c r="BG107" i="6"/>
  <c r="BG123" i="6"/>
  <c r="BG139" i="6"/>
  <c r="BG155" i="6"/>
  <c r="BG171" i="6"/>
  <c r="BG187" i="6"/>
  <c r="BG203" i="6"/>
  <c r="BG219" i="6"/>
  <c r="BG235" i="6"/>
  <c r="BG172" i="6"/>
  <c r="BG220" i="6"/>
  <c r="BG86" i="6"/>
  <c r="BG231" i="6"/>
  <c r="BG44" i="6"/>
  <c r="BG60" i="6"/>
  <c r="BG76" i="6"/>
  <c r="BG108" i="6"/>
  <c r="BG156" i="6"/>
  <c r="BG188" i="6"/>
  <c r="BG45" i="6"/>
  <c r="BG61" i="6"/>
  <c r="BG77" i="6"/>
  <c r="BG93" i="6"/>
  <c r="BG109" i="6"/>
  <c r="BG125" i="6"/>
  <c r="BG141" i="6"/>
  <c r="BG157" i="6"/>
  <c r="BG173" i="6"/>
  <c r="BG189" i="6"/>
  <c r="BG205" i="6"/>
  <c r="BG221" i="6"/>
  <c r="BG237" i="6"/>
  <c r="BG241" i="6"/>
  <c r="BG46" i="6"/>
  <c r="BG62" i="6"/>
  <c r="BG78" i="6"/>
  <c r="BG94" i="6"/>
  <c r="BG110" i="6"/>
  <c r="BG126" i="6"/>
  <c r="BG142" i="6"/>
  <c r="BG158" i="6"/>
  <c r="BG174" i="6"/>
  <c r="BG190" i="6"/>
  <c r="BG206" i="6"/>
  <c r="BG222" i="6"/>
  <c r="BG238" i="6"/>
  <c r="BG161" i="6"/>
  <c r="BG230" i="6"/>
  <c r="BG47" i="6"/>
  <c r="BG63" i="6"/>
  <c r="BG79" i="6"/>
  <c r="BG95" i="6"/>
  <c r="BG111" i="6"/>
  <c r="BG127" i="6"/>
  <c r="BG143" i="6"/>
  <c r="BG159" i="6"/>
  <c r="BG175" i="6"/>
  <c r="BG191" i="6"/>
  <c r="BG207" i="6"/>
  <c r="BG223" i="6"/>
  <c r="BG239" i="6"/>
  <c r="BG145" i="6"/>
  <c r="BG225" i="6"/>
  <c r="BG183" i="6"/>
  <c r="BG48" i="6"/>
  <c r="BG64" i="6"/>
  <c r="BG80" i="6"/>
  <c r="BG96" i="6"/>
  <c r="BG112" i="6"/>
  <c r="BG128" i="6"/>
  <c r="BG144" i="6"/>
  <c r="BG160" i="6"/>
  <c r="BG176" i="6"/>
  <c r="BG192" i="6"/>
  <c r="BG208" i="6"/>
  <c r="BG224" i="6"/>
  <c r="BG240" i="6"/>
  <c r="BG113" i="6"/>
  <c r="BG134" i="6"/>
  <c r="BG103" i="6"/>
  <c r="BG49" i="6"/>
  <c r="BG65" i="6"/>
  <c r="BG81" i="6"/>
  <c r="BG97" i="6"/>
  <c r="BG129" i="6"/>
  <c r="BG177" i="6"/>
  <c r="BG193" i="6"/>
  <c r="BG209" i="6"/>
  <c r="BG150" i="6"/>
  <c r="BG151" i="6"/>
  <c r="BG50" i="6"/>
  <c r="BG66" i="6"/>
  <c r="BG82" i="6"/>
  <c r="BG98" i="6"/>
  <c r="BG114" i="6"/>
  <c r="BG130" i="6"/>
  <c r="BG146" i="6"/>
  <c r="BG162" i="6"/>
  <c r="BG178" i="6"/>
  <c r="BG194" i="6"/>
  <c r="BG210" i="6"/>
  <c r="BG226" i="6"/>
  <c r="BG242" i="6"/>
  <c r="BG118" i="6"/>
  <c r="BG135" i="6"/>
  <c r="BG51" i="6"/>
  <c r="BG67" i="6"/>
  <c r="BG83" i="6"/>
  <c r="BG99" i="6"/>
  <c r="BG115" i="6"/>
  <c r="BG131" i="6"/>
  <c r="BG147" i="6"/>
  <c r="BG163" i="6"/>
  <c r="BG179" i="6"/>
  <c r="BG195" i="6"/>
  <c r="BG211" i="6"/>
  <c r="BG227" i="6"/>
  <c r="BG42" i="6"/>
  <c r="BG102" i="6"/>
  <c r="BG214" i="6"/>
  <c r="BG215" i="6"/>
  <c r="BG52" i="6"/>
  <c r="BG68" i="6"/>
  <c r="BG84" i="6"/>
  <c r="BG100" i="6"/>
  <c r="BG116" i="6"/>
  <c r="BG132" i="6"/>
  <c r="BG148" i="6"/>
  <c r="BG164" i="6"/>
  <c r="BG180" i="6"/>
  <c r="BG196" i="6"/>
  <c r="BG212" i="6"/>
  <c r="BG228" i="6"/>
  <c r="BG182" i="6"/>
  <c r="BG167" i="6"/>
  <c r="BG53" i="6"/>
  <c r="BG69" i="6"/>
  <c r="BG85" i="6"/>
  <c r="BG101" i="6"/>
  <c r="BG117" i="6"/>
  <c r="BG133" i="6"/>
  <c r="BG149" i="6"/>
  <c r="BG165" i="6"/>
  <c r="BG181" i="6"/>
  <c r="BG197" i="6"/>
  <c r="BG213" i="6"/>
  <c r="BG229" i="6"/>
  <c r="BG54" i="6"/>
  <c r="BG166" i="6"/>
  <c r="BG87" i="6"/>
  <c r="BG55" i="6"/>
  <c r="BG71" i="6"/>
  <c r="BG56" i="6"/>
  <c r="BG72" i="6"/>
  <c r="BG88" i="6"/>
  <c r="BG104" i="6"/>
  <c r="BG120" i="6"/>
  <c r="BG136" i="6"/>
  <c r="BG152" i="6"/>
  <c r="BG168" i="6"/>
  <c r="BG184" i="6"/>
  <c r="BG200" i="6"/>
  <c r="BG216" i="6"/>
  <c r="BG232" i="6"/>
  <c r="BG124" i="6"/>
  <c r="BG236" i="6"/>
  <c r="BG70" i="6"/>
  <c r="BG199" i="6"/>
  <c r="BG57" i="6"/>
  <c r="BG73" i="6"/>
  <c r="BG89" i="6"/>
  <c r="BG105" i="6"/>
  <c r="BG121" i="6"/>
  <c r="BG137" i="6"/>
  <c r="BG153" i="6"/>
  <c r="BG169" i="6"/>
  <c r="BG185" i="6"/>
  <c r="BG201" i="6"/>
  <c r="BG217" i="6"/>
  <c r="BG233" i="6"/>
  <c r="BG140" i="6"/>
  <c r="BG58" i="6"/>
  <c r="BG74" i="6"/>
  <c r="BG90" i="6"/>
  <c r="BG106" i="6"/>
  <c r="BG122" i="6"/>
  <c r="BG138" i="6"/>
  <c r="BG154" i="6"/>
  <c r="BG170" i="6"/>
  <c r="BG186" i="6"/>
  <c r="BG202" i="6"/>
  <c r="BG218" i="6"/>
  <c r="BG234" i="6"/>
  <c r="BG92" i="6"/>
  <c r="BG204" i="6"/>
  <c r="BG198" i="6"/>
  <c r="BG119" i="6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<sst xmlns="http://schemas.openxmlformats.org/spreadsheetml/2006/main" count="218" uniqueCount="176">
  <si>
    <t>Wykorzystując dane zestawione poniżej (pod poleceniami) oraz rozważając model postaci:</t>
  </si>
  <si>
    <t>Nr lokalu</t>
  </si>
  <si>
    <r>
      <t>Przedmiotem badania jest zależność ceny mieszkania w pewnym mieście (całego lokalu, nie w przeliczeniu na 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; zmienna P</t>
    </r>
    <r>
      <rPr>
        <vertAlign val="subscript"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>, w zł) od wybranych czynników cenotwórczych:</t>
    </r>
  </si>
  <si>
    <r>
      <t>P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</si>
  <si>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r>
      <t>R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</si>
  <si>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r>
      <t>A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</si>
  <si>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r>
      <t>F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</si>
  <si>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r>
      <t>R</t>
    </r>
    <r>
      <rPr>
        <vertAlign val="subscript"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 xml:space="preserve"> - liczby pokoi w lokalu, A</t>
    </r>
    <r>
      <rPr>
        <vertAlign val="subscript"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 xml:space="preserve"> - metrażu (w m2) oraz F</t>
    </r>
    <r>
      <rPr>
        <vertAlign val="subscript"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 xml:space="preserve"> - piętra, przy czym rozróżnia się tu tylko dwa warianty: F</t>
    </r>
    <r>
      <rPr>
        <vertAlign val="subscript"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 xml:space="preserve"> = 0 dla mieszkań znajdujących się na parterze, F</t>
    </r>
    <r>
      <rPr>
        <vertAlign val="subscript"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 xml:space="preserve"> = 1 dla pozostałych lokali.</t>
    </r>
  </si>
  <si>
    <t>Powierz.</t>
  </si>
  <si>
    <t>Piętro</t>
  </si>
  <si>
    <t>Cena</t>
  </si>
  <si>
    <t>Pokoje</t>
  </si>
  <si>
    <t>przeprowadź jego bayesowską analizę ekonometryczną, przyjmując gamma-normalny rozkład a priori z zależnością pomiędzy parametrami strukturalnymi</t>
  </si>
  <si>
    <t>Założenie 1:</t>
  </si>
  <si>
    <t>Założenie 2:</t>
  </si>
  <si>
    <t>A priori, wraz z każdym kolejnym pokojem (przy ustalonych wartościach innych zmiennych objaśniających), cena mieszkania wzrasta średnio o 1000 zł.</t>
  </si>
  <si>
    <t>Założenie 3:</t>
  </si>
  <si>
    <t>A priori, wraz z każdym kolejnym metrem kwadratowym powierzchni mieszkania (przy ustalonych wartościach innych zmiennych objaśniających), jego cena wzrasta średnio o 7000 zł.</t>
  </si>
  <si>
    <t>Założenie 4:</t>
  </si>
  <si>
    <t>a precyzją składników losowych, oraz następujące założenia:</t>
  </si>
  <si>
    <t>Zadanie - BMNRL z GNz [mieszkania]</t>
  </si>
  <si>
    <t>Wnioskowanie bayesowskie w ekonomii empirycznej</t>
  </si>
  <si>
    <t>metrażu na cenę mieszkania.</t>
  </si>
  <si>
    <t>Odchylenie standardowe a priori wyrazu wolnego wynosi 5000, zaś pozostałych parametrów strukturalnych: 2000.</t>
  </si>
  <si>
    <t>Założenie 5:</t>
  </si>
  <si>
    <t>Założenie 6:</t>
  </si>
  <si>
    <t>Parametry strukturalne są a priori wzajemnie nieskorelowane.</t>
  </si>
  <si>
    <t>1) Po przeprowadzeniu analizy charakterystyk brzegowych rozkładów a posteriori, skonstruuj wykres gęstości rozkładów a posteriori i a priori dla parametru ujmującego wpływ wielkości</t>
  </si>
  <si>
    <t>2) Czy poszczególne parametry strukturalne są statystycznie istotne?</t>
  </si>
  <si>
    <t>Struktura i hiperparametry rozkładu a priori</t>
  </si>
  <si>
    <t>Hiperparametry rozkładu a priori dla tau (=precyzji składników losowych)</t>
  </si>
  <si>
    <t>E(tau)=</t>
  </si>
  <si>
    <t>D(tau)=</t>
  </si>
  <si>
    <t>n0=</t>
  </si>
  <si>
    <t>s0=</t>
  </si>
  <si>
    <t>Hiperparametry rozkładu a priori dla wektora beta (=wektora parametrów strukturalnych)</t>
  </si>
  <si>
    <t>beta (k x 1)</t>
  </si>
  <si>
    <t>beta1</t>
  </si>
  <si>
    <t>beta2</t>
  </si>
  <si>
    <t>beta3</t>
  </si>
  <si>
    <t>beta4</t>
  </si>
  <si>
    <t>"1"</t>
  </si>
  <si>
    <t>R(t)</t>
  </si>
  <si>
    <t>A(t)</t>
  </si>
  <si>
    <t>F(t)</t>
  </si>
  <si>
    <r>
      <t xml:space="preserve">Niech wartość oczekiwana i odchylenie standardowe a priori precyzji składników losowych będą równe, odpowiednio, </t>
    </r>
    <r>
      <rPr>
        <b/>
        <sz val="12"/>
        <rFont val="Calibri"/>
        <family val="2"/>
        <charset val="238"/>
      </rPr>
      <t>10 i 8.</t>
    </r>
  </si>
  <si>
    <t>&lt;- E(beta1|tau) = E(beta1)</t>
  </si>
  <si>
    <t>j.w.</t>
  </si>
  <si>
    <r>
      <t>E(</t>
    </r>
    <r>
      <rPr>
        <b/>
        <sz val="12"/>
        <rFont val="Symbol"/>
        <family val="1"/>
        <charset val="2"/>
      </rPr>
      <t>b</t>
    </r>
    <r>
      <rPr>
        <b/>
        <vertAlign val="subscript"/>
        <sz val="12"/>
        <rFont val="Calibri"/>
        <family val="2"/>
        <charset val="238"/>
      </rPr>
      <t>1</t>
    </r>
    <r>
      <rPr>
        <b/>
        <sz val="12"/>
        <rFont val="Calibri"/>
        <family val="2"/>
        <charset val="238"/>
        <scheme val="minor"/>
      </rPr>
      <t>)=E(</t>
    </r>
    <r>
      <rPr>
        <b/>
        <sz val="12"/>
        <rFont val="Symbol"/>
        <family val="1"/>
        <charset val="2"/>
      </rPr>
      <t>b</t>
    </r>
    <r>
      <rPr>
        <b/>
        <vertAlign val="subscript"/>
        <sz val="12"/>
        <rFont val="Calibri"/>
        <family val="2"/>
        <charset val="238"/>
        <scheme val="minor"/>
      </rPr>
      <t>4</t>
    </r>
    <r>
      <rPr>
        <b/>
        <sz val="12"/>
        <rFont val="Calibri"/>
        <family val="2"/>
        <charset val="238"/>
        <scheme val="minor"/>
      </rPr>
      <t>)=0.</t>
    </r>
  </si>
  <si>
    <r>
      <rPr>
        <b/>
        <sz val="11"/>
        <color rgb="FF00B050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= E(beta|tau) = E(beta) (k x 1)</t>
    </r>
  </si>
  <si>
    <r>
      <rPr>
        <b/>
        <sz val="11"/>
        <color rgb="FF00B050"/>
        <rFont val="Calibri"/>
        <family val="2"/>
        <charset val="238"/>
        <scheme val="minor"/>
      </rPr>
      <t xml:space="preserve">C </t>
    </r>
    <r>
      <rPr>
        <sz val="11"/>
        <color theme="1"/>
        <rFont val="Calibri"/>
        <family val="2"/>
        <charset val="238"/>
        <scheme val="minor"/>
      </rPr>
      <t>(k x k)</t>
    </r>
  </si>
  <si>
    <t>Z Założenia 5:</t>
  </si>
  <si>
    <t>D(beta(i))</t>
  </si>
  <si>
    <t>beta</t>
  </si>
  <si>
    <t>V(beta) (k x k)</t>
  </si>
  <si>
    <t>Z Założenia 6 - zera poza przekątną</t>
  </si>
  <si>
    <t>w macierzy V(beta)</t>
  </si>
  <si>
    <t>Struktura i parametry rozkładu a posteriori</t>
  </si>
  <si>
    <t>Parametry rozkładu a posteriori dla tau (=precyzji składników losowych)</t>
  </si>
  <si>
    <t>n_kres=</t>
  </si>
  <si>
    <t>s_kres=</t>
  </si>
  <si>
    <t>T=</t>
  </si>
  <si>
    <t>y</t>
  </si>
  <si>
    <t>X</t>
  </si>
  <si>
    <t>Parametry rozkładu a posteriori dla wektora beta (=wektora parametrów strukturalnych)</t>
  </si>
  <si>
    <t>a_kres</t>
  </si>
  <si>
    <t>C_kres (k x k)</t>
  </si>
  <si>
    <t>a_kres (k x 1)</t>
  </si>
  <si>
    <t>beta1^</t>
  </si>
  <si>
    <t>beta2^</t>
  </si>
  <si>
    <t>beta3^</t>
  </si>
  <si>
    <t>beta4^</t>
  </si>
  <si>
    <t>beta^ (k x 1)</t>
  </si>
  <si>
    <t>Analiza brzegowych rozkładów a posteriori</t>
  </si>
  <si>
    <t>Charakterystyki brzegowe rozkładu a posteriori dla tau (=precyzji składników losowych)</t>
  </si>
  <si>
    <t>E(tau|y)=</t>
  </si>
  <si>
    <t>D(tau|y)=</t>
  </si>
  <si>
    <t>Pozostałe charakterystyki pomijamy, gdyż tau jest tylko parametrem zakłócającym (ang. nuisance parameter) - nie stanowi głównego przedmiotu naszego zainteresowania (w odróżnieniu od parametrów strukturalnych).</t>
  </si>
  <si>
    <t>&lt;-- w porównaniu do a priori: E(tau)=</t>
  </si>
  <si>
    <t>&lt;-- w porównaniu do a priori: D(tau)=</t>
  </si>
  <si>
    <t>Charakterystyki rozkładu a posteriori dla wektora beta (=wektora parametrów strukturalnych)</t>
  </si>
  <si>
    <t>Charakterystyki rozkładu łącznego a posteriori wektora beta</t>
  </si>
  <si>
    <t>E(beta|y) (kx1)</t>
  </si>
  <si>
    <t>Mo(beta|y) (kx1)</t>
  </si>
  <si>
    <t>V(beta|y) (k x k)</t>
  </si>
  <si>
    <t>Charakterystyki rozkładów brzegowych a posteriori SKŁADOWYCH wektora beta</t>
  </si>
  <si>
    <t>Najlepiej - w formie tabeli!</t>
  </si>
  <si>
    <t>E(beta(i)|y)</t>
  </si>
  <si>
    <t>Mo(beta(i)|y)</t>
  </si>
  <si>
    <t>Me(beta(i)|y)</t>
  </si>
  <si>
    <t>a_kres(i)</t>
  </si>
  <si>
    <t>D(beta(i)|y)</t>
  </si>
  <si>
    <t>i - nr parametru</t>
  </si>
  <si>
    <t>W porównaniu do a priori:</t>
  </si>
  <si>
    <t>E(beta(i))</t>
  </si>
  <si>
    <t>P_kres(i)</t>
  </si>
  <si>
    <t>Prec(beta(i)|y) - potrzebne do HPDs:</t>
  </si>
  <si>
    <t>left</t>
  </si>
  <si>
    <t>right</t>
  </si>
  <si>
    <t>Wartość krytyczna - do przedziałów HPD:</t>
  </si>
  <si>
    <t>1-alfa=</t>
  </si>
  <si>
    <t>&lt;-- domyślny poziom p-stwa a posteriori</t>
  </si>
  <si>
    <t>Uwaga: to NIE jest poziom ufności</t>
  </si>
  <si>
    <t>alfa=</t>
  </si>
  <si>
    <t>&lt;-- potrzebne TYLKO do odczytania właściwej wartości krytycznej w rozkł. St(0, 1, n_kres)</t>
  </si>
  <si>
    <t>Uwaga: to NIE jest poziom istotności</t>
  </si>
  <si>
    <t>t_alfa/2</t>
  </si>
  <si>
    <t>&lt;-- dwustronna, w rozkł. St(0, 1, n_kres)</t>
  </si>
  <si>
    <t>Interpretacja dla HPD_0,95_(beta1):</t>
  </si>
  <si>
    <t>Istotność - test typu Lindley'a:</t>
  </si>
  <si>
    <t>nieist.</t>
  </si>
  <si>
    <t>istotny</t>
  </si>
  <si>
    <t>Ad 1) Wykres funkcji gęstości rozkładów a posteriori i a priori dla parametru beta3</t>
  </si>
  <si>
    <t>Ustalenie zakresu wartości (parametru beta3) na osi OX:</t>
  </si>
  <si>
    <t>Min = E(beta3|y) - 4*D(beta3|y)=</t>
  </si>
  <si>
    <t>Max = E(beta3|y) + 4*D(beta3|y)=</t>
  </si>
  <si>
    <t>Po arbitralnym zaokrągleniu</t>
  </si>
  <si>
    <t>Rozstęp = Max - Min=</t>
  </si>
  <si>
    <t>n=</t>
  </si>
  <si>
    <t>&lt;-- arbitralnie zadana liczba punktów (in.: znaczników) na osi OX</t>
  </si>
  <si>
    <t>Uwaga: im większa, tym wykres będzie gładszy</t>
  </si>
  <si>
    <t>Przykładowo: n=100, n=200</t>
  </si>
  <si>
    <t>Odległość na osi OX pomiędzy dwiema kolejnymi wartości = Rozstęp/n=</t>
  </si>
  <si>
    <t>Oś OX</t>
  </si>
  <si>
    <t>wyraz wolny</t>
  </si>
  <si>
    <t>p(beta3|y)</t>
  </si>
  <si>
    <t>beta3= "x"</t>
  </si>
  <si>
    <t>m=</t>
  </si>
  <si>
    <t>p=</t>
  </si>
  <si>
    <t>v=</t>
  </si>
  <si>
    <t xml:space="preserve">ogólne </t>
  </si>
  <si>
    <t>symbole</t>
  </si>
  <si>
    <t>a_3_kres</t>
  </si>
  <si>
    <t>P_3_kres</t>
  </si>
  <si>
    <t>n_kres</t>
  </si>
  <si>
    <t>p(beta3)</t>
  </si>
  <si>
    <t>a posteriori</t>
  </si>
  <si>
    <t>a priori</t>
  </si>
  <si>
    <t>a_3</t>
  </si>
  <si>
    <t>P_3</t>
  </si>
  <si>
    <t>n0</t>
  </si>
  <si>
    <t xml:space="preserve">D(beta(i)) </t>
  </si>
  <si>
    <t>Powyżej mamy odchylenia standardowe i</t>
  </si>
  <si>
    <t>precyzje (doliczone na potrzeby wykresu funkcji</t>
  </si>
  <si>
    <t>gęstości a priori - potrzebne później)</t>
  </si>
  <si>
    <t xml:space="preserve"> w rozkładzie p(beta(i)) = 1-wym. rozkł. St.</t>
  </si>
  <si>
    <t>Prec(beta(i))</t>
  </si>
  <si>
    <t>&lt;-- Var(beta(i))=(D(beta(i)))^2</t>
  </si>
  <si>
    <t>Predykcja - dla h=3 przykładowych, zadanych arbitralnie mieszkań</t>
  </si>
  <si>
    <r>
      <t>y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=</t>
    </r>
  </si>
  <si>
    <r>
      <t>P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(1)</t>
    </r>
  </si>
  <si>
    <r>
      <t>P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(2)</t>
    </r>
  </si>
  <si>
    <r>
      <t>P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(3)</t>
    </r>
  </si>
  <si>
    <t>Wektor prognozowanych wielkości = cen mieszkań</t>
  </si>
  <si>
    <t>Xf</t>
  </si>
  <si>
    <r>
      <t>Zadajemy wektory x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(i) - wartości zmiennych objaśniających dla tych mieszkań. Wektory te stanowią kolejne wiersze macierzy X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.</t>
    </r>
  </si>
  <si>
    <t>Nr prognozy (i)</t>
  </si>
  <si>
    <r>
      <t>x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(i)</t>
    </r>
  </si>
  <si>
    <r>
      <t>x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(1)</t>
    </r>
  </si>
  <si>
    <r>
      <t>x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(2)</t>
    </r>
  </si>
  <si>
    <r>
      <t>x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(3)</t>
    </r>
  </si>
  <si>
    <t>Charakterystyki rozkładów predyktywnych - tabelarycznie</t>
  </si>
  <si>
    <r>
      <t>a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_kres(i)</t>
    </r>
  </si>
  <si>
    <t>Mo, Me, E - predyktywne</t>
  </si>
  <si>
    <r>
      <t>D(y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(i)|y)</t>
    </r>
  </si>
  <si>
    <t>h=</t>
  </si>
  <si>
    <t>G_kres [h x h]</t>
  </si>
  <si>
    <r>
      <t>V(y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|y) [h x h]</t>
    </r>
  </si>
  <si>
    <r>
      <t>Interpretacje dla y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(1):</t>
    </r>
  </si>
  <si>
    <r>
      <t>P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_kres(i)</t>
    </r>
  </si>
  <si>
    <t>Left</t>
  </si>
  <si>
    <t>Right</t>
  </si>
  <si>
    <t>Końce 95%-wych przedziałów HPredD</t>
  </si>
  <si>
    <t>&lt;-- p-stwo predyktywne (to NIE jest poziom ufności)</t>
  </si>
  <si>
    <t>t_alfa/2=</t>
  </si>
  <si>
    <t>&lt;-- Interpretacja: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</si>
</sst>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bscript"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 CE"/>
      <charset val="238"/>
    </font>
    <font>
      <sz val="11"/>
      <name val="Arial CE"/>
      <charset val="238"/>
    </font>
    <font>
      <vertAlign val="superscript"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Symbol"/>
      <family val="1"/>
      <charset val="2"/>
    </font>
    <font>
      <b/>
      <vertAlign val="subscript"/>
      <sz val="12"/>
      <name val="Calibri"/>
      <family val="2"/>
      <charset val="238"/>
    </font>
    <font>
      <b/>
      <vertAlign val="subscript"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65">
    <xf numFmtId="0" fontId="0" fillId="0" borderId="0" xfId="0"/>
    <xf numFmtId="0" fontId="16" fillId="0" borderId="0" xfId="0" applyFont="1"/>
    <xf numFmtId="0" fontId="19" fillId="0" borderId="0" xfId="0" applyFont="1"/>
    <xf numFmtId="0" fontId="19" fillId="0" borderId="10" xfId="0" applyFont="1" applyBorder="1" applyAlignment="1">
      <alignment horizontal="center"/>
    </xf>
    <xf numFmtId="1" fontId="19" fillId="0" borderId="10" xfId="0" applyNumberFormat="1" applyFont="1" applyBorder="1" applyAlignment="1">
      <alignment horizontal="center"/>
    </xf>
    <xf numFmtId="0" fontId="19" fillId="0" borderId="0" xfId="0" applyFont="1" applyAlignment="1">
      <alignment vertical="center"/>
    </xf>
    <xf numFmtId="0" fontId="23" fillId="0" borderId="0" xfId="42" applyFont="1"/>
    <xf numFmtId="0" fontId="18" fillId="0" borderId="0" xfId="0" applyFont="1"/>
    <xf numFmtId="1" fontId="0" fillId="0" borderId="0" xfId="0" applyNumberFormat="1"/>
    <xf numFmtId="0" fontId="0" fillId="0" borderId="10" xfId="0" applyBorder="1"/>
    <xf numFmtId="0" fontId="25" fillId="0" borderId="0" xfId="0" applyFont="1"/>
    <xf numFmtId="0" fontId="26" fillId="0" borderId="0" xfId="0" applyFont="1"/>
    <xf numFmtId="0" fontId="21" fillId="0" borderId="0" xfId="0" applyFont="1"/>
    <xf numFmtId="0" fontId="27" fillId="0" borderId="0" xfId="0" applyFont="1"/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28" fillId="0" borderId="0" xfId="0" applyFont="1"/>
    <xf numFmtId="0" fontId="0" fillId="0" borderId="14" xfId="0" applyBorder="1"/>
    <xf numFmtId="0" fontId="16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9" fillId="0" borderId="0" xfId="0" applyFont="1"/>
    <xf numFmtId="0" fontId="31" fillId="0" borderId="0" xfId="0" applyFont="1"/>
    <xf numFmtId="0" fontId="36" fillId="0" borderId="0" xfId="0" applyFont="1"/>
    <xf numFmtId="1" fontId="19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0" fillId="0" borderId="26" xfId="0" applyBorder="1"/>
    <xf numFmtId="0" fontId="8" fillId="4" borderId="18" xfId="8" applyBorder="1"/>
    <xf numFmtId="0" fontId="8" fillId="4" borderId="20" xfId="8" applyBorder="1"/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0" xfId="0" applyBorder="1" applyAlignment="1">
      <alignment horizontal="center"/>
    </xf>
    <xf numFmtId="0" fontId="0" fillId="0" borderId="27" xfId="0" applyBorder="1" applyAlignment="1">
      <alignment horizontal="center"/>
    </xf>
    <xf numFmtId="0" fontId="14" fillId="0" borderId="0" xfId="0" applyFo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/>
    <xf numFmtId="0" fontId="0" fillId="0" borderId="0" xfId="0" applyBorder="1"/>
    <xf numFmtId="0" fontId="0" fillId="33" borderId="12" xfId="0" applyFill="1" applyBorder="1"/>
    <xf numFmtId="0" fontId="0" fillId="0" borderId="15" xfId="0" applyFill="1" applyBorder="1"/>
    <xf numFmtId="0" fontId="0" fillId="0" borderId="17" xfId="0" applyFill="1" applyBorder="1"/>
    <xf numFmtId="0" fontId="0" fillId="34" borderId="15" xfId="0" applyFill="1" applyBorder="1"/>
    <xf numFmtId="0" fontId="0" fillId="34" borderId="17" xfId="0" applyFill="1" applyBorder="1"/>
    <xf numFmtId="0" fontId="0" fillId="33" borderId="0" xfId="0" applyFill="1"/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3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Rozkłady a posteriori i a priori parametru</a:t>
            </a:r>
            <a:r>
              <a:rPr lang="pl-PL" baseline="0"/>
              <a:t> beta3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Zadanie_4_wariant_A!$BG$41</c:f>
              <c:strCache>
                <c:ptCount val="1"/>
                <c:pt idx="0">
                  <c:v>p(beta3|y)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Zadanie_4_wariant_A!$BF$42:$BF$242</c:f>
              <c:numCache>
                <c:formatCode>General</c:formatCode>
                <c:ptCount val="201"/>
                <c:pt idx="0">
                  <c:v>4600</c:v>
                </c:pt>
                <c:pt idx="1">
                  <c:v>4648</c:v>
                </c:pt>
                <c:pt idx="2">
                  <c:v>4696</c:v>
                </c:pt>
                <c:pt idx="3">
                  <c:v>4744</c:v>
                </c:pt>
                <c:pt idx="4">
                  <c:v>4792</c:v>
                </c:pt>
                <c:pt idx="5">
                  <c:v>4840</c:v>
                </c:pt>
                <c:pt idx="6">
                  <c:v>4888</c:v>
                </c:pt>
                <c:pt idx="7">
                  <c:v>4936</c:v>
                </c:pt>
                <c:pt idx="8">
                  <c:v>4984</c:v>
                </c:pt>
                <c:pt idx="9">
                  <c:v>5032</c:v>
                </c:pt>
                <c:pt idx="10">
                  <c:v>5080</c:v>
                </c:pt>
                <c:pt idx="11">
                  <c:v>5128</c:v>
                </c:pt>
                <c:pt idx="12">
                  <c:v>5176</c:v>
                </c:pt>
                <c:pt idx="13">
                  <c:v>5224</c:v>
                </c:pt>
                <c:pt idx="14">
                  <c:v>5272</c:v>
                </c:pt>
                <c:pt idx="15">
                  <c:v>5320</c:v>
                </c:pt>
                <c:pt idx="16">
                  <c:v>5368</c:v>
                </c:pt>
                <c:pt idx="17">
                  <c:v>5416</c:v>
                </c:pt>
                <c:pt idx="18">
                  <c:v>5464</c:v>
                </c:pt>
                <c:pt idx="19">
                  <c:v>5512</c:v>
                </c:pt>
                <c:pt idx="20">
                  <c:v>5560</c:v>
                </c:pt>
                <c:pt idx="21">
                  <c:v>5608</c:v>
                </c:pt>
                <c:pt idx="22">
                  <c:v>5656</c:v>
                </c:pt>
                <c:pt idx="23">
                  <c:v>5704</c:v>
                </c:pt>
                <c:pt idx="24">
                  <c:v>5752</c:v>
                </c:pt>
                <c:pt idx="25">
                  <c:v>5800</c:v>
                </c:pt>
                <c:pt idx="26">
                  <c:v>5848</c:v>
                </c:pt>
                <c:pt idx="27">
                  <c:v>5896</c:v>
                </c:pt>
                <c:pt idx="28">
                  <c:v>5944</c:v>
                </c:pt>
                <c:pt idx="29">
                  <c:v>5992</c:v>
                </c:pt>
                <c:pt idx="30">
                  <c:v>6040</c:v>
                </c:pt>
                <c:pt idx="31">
                  <c:v>6088</c:v>
                </c:pt>
                <c:pt idx="32">
                  <c:v>6136</c:v>
                </c:pt>
                <c:pt idx="33">
                  <c:v>6184</c:v>
                </c:pt>
                <c:pt idx="34">
                  <c:v>6232</c:v>
                </c:pt>
                <c:pt idx="35">
                  <c:v>6280</c:v>
                </c:pt>
                <c:pt idx="36">
                  <c:v>6328</c:v>
                </c:pt>
                <c:pt idx="37">
                  <c:v>6376</c:v>
                </c:pt>
                <c:pt idx="38">
                  <c:v>6424</c:v>
                </c:pt>
                <c:pt idx="39">
                  <c:v>6472</c:v>
                </c:pt>
                <c:pt idx="40">
                  <c:v>6520</c:v>
                </c:pt>
                <c:pt idx="41">
                  <c:v>6568</c:v>
                </c:pt>
                <c:pt idx="42">
                  <c:v>6616</c:v>
                </c:pt>
                <c:pt idx="43">
                  <c:v>6664</c:v>
                </c:pt>
                <c:pt idx="44">
                  <c:v>6712</c:v>
                </c:pt>
                <c:pt idx="45">
                  <c:v>6760</c:v>
                </c:pt>
                <c:pt idx="46">
                  <c:v>6808</c:v>
                </c:pt>
                <c:pt idx="47">
                  <c:v>6856</c:v>
                </c:pt>
                <c:pt idx="48">
                  <c:v>6904</c:v>
                </c:pt>
                <c:pt idx="49">
                  <c:v>6952</c:v>
                </c:pt>
                <c:pt idx="50">
                  <c:v>7000</c:v>
                </c:pt>
                <c:pt idx="51">
                  <c:v>7048</c:v>
                </c:pt>
                <c:pt idx="52">
                  <c:v>7096</c:v>
                </c:pt>
                <c:pt idx="53">
                  <c:v>7144</c:v>
                </c:pt>
                <c:pt idx="54">
                  <c:v>7192</c:v>
                </c:pt>
                <c:pt idx="55">
                  <c:v>7240</c:v>
                </c:pt>
                <c:pt idx="56">
                  <c:v>7288</c:v>
                </c:pt>
                <c:pt idx="57">
                  <c:v>7336</c:v>
                </c:pt>
                <c:pt idx="58">
                  <c:v>7384</c:v>
                </c:pt>
                <c:pt idx="59">
                  <c:v>7432</c:v>
                </c:pt>
                <c:pt idx="60">
                  <c:v>7480</c:v>
                </c:pt>
                <c:pt idx="61">
                  <c:v>7528</c:v>
                </c:pt>
                <c:pt idx="62">
                  <c:v>7576</c:v>
                </c:pt>
                <c:pt idx="63">
                  <c:v>7624</c:v>
                </c:pt>
                <c:pt idx="64">
                  <c:v>7672</c:v>
                </c:pt>
                <c:pt idx="65">
                  <c:v>7720</c:v>
                </c:pt>
                <c:pt idx="66">
                  <c:v>7768</c:v>
                </c:pt>
                <c:pt idx="67">
                  <c:v>7816</c:v>
                </c:pt>
                <c:pt idx="68">
                  <c:v>7864</c:v>
                </c:pt>
                <c:pt idx="69">
                  <c:v>7912</c:v>
                </c:pt>
                <c:pt idx="70">
                  <c:v>7960</c:v>
                </c:pt>
                <c:pt idx="71">
                  <c:v>8008</c:v>
                </c:pt>
                <c:pt idx="72">
                  <c:v>8056</c:v>
                </c:pt>
                <c:pt idx="73">
                  <c:v>8104</c:v>
                </c:pt>
                <c:pt idx="74">
                  <c:v>8152</c:v>
                </c:pt>
                <c:pt idx="75">
                  <c:v>8200</c:v>
                </c:pt>
                <c:pt idx="76">
                  <c:v>8248</c:v>
                </c:pt>
                <c:pt idx="77">
                  <c:v>8296</c:v>
                </c:pt>
                <c:pt idx="78">
                  <c:v>8344</c:v>
                </c:pt>
                <c:pt idx="79">
                  <c:v>8392</c:v>
                </c:pt>
                <c:pt idx="80">
                  <c:v>8440</c:v>
                </c:pt>
                <c:pt idx="81">
                  <c:v>8488</c:v>
                </c:pt>
                <c:pt idx="82">
                  <c:v>8536</c:v>
                </c:pt>
                <c:pt idx="83">
                  <c:v>8584</c:v>
                </c:pt>
                <c:pt idx="84">
                  <c:v>8632</c:v>
                </c:pt>
                <c:pt idx="85">
                  <c:v>8680</c:v>
                </c:pt>
                <c:pt idx="86">
                  <c:v>8728</c:v>
                </c:pt>
                <c:pt idx="87">
                  <c:v>8776</c:v>
                </c:pt>
                <c:pt idx="88">
                  <c:v>8824</c:v>
                </c:pt>
                <c:pt idx="89">
                  <c:v>8872</c:v>
                </c:pt>
                <c:pt idx="90">
                  <c:v>8920</c:v>
                </c:pt>
                <c:pt idx="91">
                  <c:v>8968</c:v>
                </c:pt>
                <c:pt idx="92">
                  <c:v>9016</c:v>
                </c:pt>
                <c:pt idx="93">
                  <c:v>9064</c:v>
                </c:pt>
                <c:pt idx="94">
                  <c:v>9112</c:v>
                </c:pt>
                <c:pt idx="95">
                  <c:v>9160</c:v>
                </c:pt>
                <c:pt idx="96">
                  <c:v>9208</c:v>
                </c:pt>
                <c:pt idx="97">
                  <c:v>9256</c:v>
                </c:pt>
                <c:pt idx="98">
                  <c:v>9304</c:v>
                </c:pt>
                <c:pt idx="99">
                  <c:v>9352</c:v>
                </c:pt>
                <c:pt idx="100">
                  <c:v>9400</c:v>
                </c:pt>
                <c:pt idx="101">
                  <c:v>9448</c:v>
                </c:pt>
                <c:pt idx="102">
                  <c:v>9496</c:v>
                </c:pt>
                <c:pt idx="103">
                  <c:v>9544</c:v>
                </c:pt>
                <c:pt idx="104">
                  <c:v>9592</c:v>
                </c:pt>
                <c:pt idx="105">
                  <c:v>9640</c:v>
                </c:pt>
                <c:pt idx="106">
                  <c:v>9688</c:v>
                </c:pt>
                <c:pt idx="107">
                  <c:v>9736</c:v>
                </c:pt>
                <c:pt idx="108">
                  <c:v>9784</c:v>
                </c:pt>
                <c:pt idx="109">
                  <c:v>9832</c:v>
                </c:pt>
                <c:pt idx="110">
                  <c:v>9880</c:v>
                </c:pt>
                <c:pt idx="111">
                  <c:v>9928</c:v>
                </c:pt>
                <c:pt idx="112">
                  <c:v>9976</c:v>
                </c:pt>
                <c:pt idx="113">
                  <c:v>10024</c:v>
                </c:pt>
                <c:pt idx="114">
                  <c:v>10072</c:v>
                </c:pt>
                <c:pt idx="115">
                  <c:v>10120</c:v>
                </c:pt>
                <c:pt idx="116">
                  <c:v>10168</c:v>
                </c:pt>
                <c:pt idx="117">
                  <c:v>10216</c:v>
                </c:pt>
                <c:pt idx="118">
                  <c:v>10264</c:v>
                </c:pt>
                <c:pt idx="119">
                  <c:v>10312</c:v>
                </c:pt>
                <c:pt idx="120">
                  <c:v>10360</c:v>
                </c:pt>
                <c:pt idx="121">
                  <c:v>10408</c:v>
                </c:pt>
                <c:pt idx="122">
                  <c:v>10456</c:v>
                </c:pt>
                <c:pt idx="123">
                  <c:v>10504</c:v>
                </c:pt>
                <c:pt idx="124">
                  <c:v>10552</c:v>
                </c:pt>
                <c:pt idx="125">
                  <c:v>10600</c:v>
                </c:pt>
                <c:pt idx="126">
                  <c:v>10648</c:v>
                </c:pt>
                <c:pt idx="127">
                  <c:v>10696</c:v>
                </c:pt>
                <c:pt idx="128">
                  <c:v>10744</c:v>
                </c:pt>
                <c:pt idx="129">
                  <c:v>10792</c:v>
                </c:pt>
                <c:pt idx="130">
                  <c:v>10840</c:v>
                </c:pt>
                <c:pt idx="131">
                  <c:v>10888</c:v>
                </c:pt>
                <c:pt idx="132">
                  <c:v>10936</c:v>
                </c:pt>
                <c:pt idx="133">
                  <c:v>10984</c:v>
                </c:pt>
                <c:pt idx="134">
                  <c:v>11032</c:v>
                </c:pt>
                <c:pt idx="135">
                  <c:v>11080</c:v>
                </c:pt>
                <c:pt idx="136">
                  <c:v>11128</c:v>
                </c:pt>
                <c:pt idx="137">
                  <c:v>11176</c:v>
                </c:pt>
                <c:pt idx="138">
                  <c:v>11224</c:v>
                </c:pt>
                <c:pt idx="139">
                  <c:v>11272</c:v>
                </c:pt>
                <c:pt idx="140">
                  <c:v>11320</c:v>
                </c:pt>
                <c:pt idx="141">
                  <c:v>11368</c:v>
                </c:pt>
                <c:pt idx="142">
                  <c:v>11416</c:v>
                </c:pt>
                <c:pt idx="143">
                  <c:v>11464</c:v>
                </c:pt>
                <c:pt idx="144">
                  <c:v>11512</c:v>
                </c:pt>
                <c:pt idx="145">
                  <c:v>11560</c:v>
                </c:pt>
                <c:pt idx="146">
                  <c:v>11608</c:v>
                </c:pt>
                <c:pt idx="147">
                  <c:v>11656</c:v>
                </c:pt>
                <c:pt idx="148">
                  <c:v>11704</c:v>
                </c:pt>
                <c:pt idx="149">
                  <c:v>11752</c:v>
                </c:pt>
                <c:pt idx="150">
                  <c:v>11800</c:v>
                </c:pt>
                <c:pt idx="151">
                  <c:v>11848</c:v>
                </c:pt>
                <c:pt idx="152">
                  <c:v>11896</c:v>
                </c:pt>
                <c:pt idx="153">
                  <c:v>11944</c:v>
                </c:pt>
                <c:pt idx="154">
                  <c:v>11992</c:v>
                </c:pt>
                <c:pt idx="155">
                  <c:v>12040</c:v>
                </c:pt>
                <c:pt idx="156">
                  <c:v>12088</c:v>
                </c:pt>
                <c:pt idx="157">
                  <c:v>12136</c:v>
                </c:pt>
                <c:pt idx="158">
                  <c:v>12184</c:v>
                </c:pt>
                <c:pt idx="159">
                  <c:v>12232</c:v>
                </c:pt>
                <c:pt idx="160">
                  <c:v>12280</c:v>
                </c:pt>
                <c:pt idx="161">
                  <c:v>12328</c:v>
                </c:pt>
                <c:pt idx="162">
                  <c:v>12376</c:v>
                </c:pt>
                <c:pt idx="163">
                  <c:v>12424</c:v>
                </c:pt>
                <c:pt idx="164">
                  <c:v>12472</c:v>
                </c:pt>
                <c:pt idx="165">
                  <c:v>12520</c:v>
                </c:pt>
                <c:pt idx="166">
                  <c:v>12568</c:v>
                </c:pt>
                <c:pt idx="167">
                  <c:v>12616</c:v>
                </c:pt>
                <c:pt idx="168">
                  <c:v>12664</c:v>
                </c:pt>
                <c:pt idx="169">
                  <c:v>12712</c:v>
                </c:pt>
                <c:pt idx="170">
                  <c:v>12760</c:v>
                </c:pt>
                <c:pt idx="171">
                  <c:v>12808</c:v>
                </c:pt>
                <c:pt idx="172">
                  <c:v>12856</c:v>
                </c:pt>
                <c:pt idx="173">
                  <c:v>12904</c:v>
                </c:pt>
                <c:pt idx="174">
                  <c:v>12952</c:v>
                </c:pt>
                <c:pt idx="175">
                  <c:v>13000</c:v>
                </c:pt>
                <c:pt idx="176">
                  <c:v>13048</c:v>
                </c:pt>
                <c:pt idx="177">
                  <c:v>13096</c:v>
                </c:pt>
                <c:pt idx="178">
                  <c:v>13144</c:v>
                </c:pt>
                <c:pt idx="179">
                  <c:v>13192</c:v>
                </c:pt>
                <c:pt idx="180">
                  <c:v>13240</c:v>
                </c:pt>
                <c:pt idx="181">
                  <c:v>13288</c:v>
                </c:pt>
                <c:pt idx="182">
                  <c:v>13336</c:v>
                </c:pt>
                <c:pt idx="183">
                  <c:v>13384</c:v>
                </c:pt>
                <c:pt idx="184">
                  <c:v>13432</c:v>
                </c:pt>
                <c:pt idx="185">
                  <c:v>13480</c:v>
                </c:pt>
                <c:pt idx="186">
                  <c:v>13528</c:v>
                </c:pt>
                <c:pt idx="187">
                  <c:v>13576</c:v>
                </c:pt>
                <c:pt idx="188">
                  <c:v>13624</c:v>
                </c:pt>
                <c:pt idx="189">
                  <c:v>13672</c:v>
                </c:pt>
                <c:pt idx="190">
                  <c:v>13720</c:v>
                </c:pt>
                <c:pt idx="191">
                  <c:v>13768</c:v>
                </c:pt>
                <c:pt idx="192">
                  <c:v>13816</c:v>
                </c:pt>
                <c:pt idx="193">
                  <c:v>13864</c:v>
                </c:pt>
                <c:pt idx="194">
                  <c:v>13912</c:v>
                </c:pt>
                <c:pt idx="195">
                  <c:v>13960</c:v>
                </c:pt>
                <c:pt idx="196">
                  <c:v>14008</c:v>
                </c:pt>
                <c:pt idx="197">
                  <c:v>14056</c:v>
                </c:pt>
                <c:pt idx="198">
                  <c:v>14104</c:v>
                </c:pt>
                <c:pt idx="199">
                  <c:v>14152</c:v>
                </c:pt>
                <c:pt idx="200">
                  <c:v>14200</c:v>
                </c:pt>
              </c:numCache>
            </c:numRef>
          </c:cat>
          <c:val>
            <c:numRef>
              <c:f>Zadanie_4_wariant_A!$BG$42:$BG$242</c:f>
              <c:numCache>
                <c:formatCode>General</c:formatCode>
                <c:ptCount val="201"/>
                <c:pt idx="0">
                  <c:v>1.0890347030720026E-7</c:v>
                </c:pt>
                <c:pt idx="1">
                  <c:v>1.2687439470717584E-7</c:v>
                </c:pt>
                <c:pt idx="2">
                  <c:v>1.4761908094232385E-7</c:v>
                </c:pt>
                <c:pt idx="3">
                  <c:v>1.7153178241392214E-7</c:v>
                </c:pt>
                <c:pt idx="4">
                  <c:v>1.9905708815499412E-7</c:v>
                </c:pt>
                <c:pt idx="5">
                  <c:v>2.3069543659046729E-7</c:v>
                </c:pt>
                <c:pt idx="6">
                  <c:v>2.6700909398035207E-7</c:v>
                </c:pt>
                <c:pt idx="7">
                  <c:v>3.0862861597609174E-7</c:v>
                </c:pt>
                <c:pt idx="8">
                  <c:v>3.5625980811367948E-7</c:v>
                </c:pt>
                <c:pt idx="9">
                  <c:v>4.1069119779441312E-7</c:v>
                </c:pt>
                <c:pt idx="10">
                  <c:v>4.7280202630125271E-7</c:v>
                </c:pt>
                <c:pt idx="11">
                  <c:v>5.4357076460226203E-7</c:v>
                </c:pt>
                <c:pt idx="12">
                  <c:v>6.2408415104274645E-7</c:v>
                </c:pt>
                <c:pt idx="13">
                  <c:v>7.1554674246847869E-7</c:v>
                </c:pt>
                <c:pt idx="14">
                  <c:v>8.1929096280582985E-7</c:v>
                </c:pt>
                <c:pt idx="15">
                  <c:v>9.3678762460780837E-7</c:v>
                </c:pt>
                <c:pt idx="16">
                  <c:v>1.0696568895313661E-6</c:v>
                </c:pt>
                <c:pt idx="17">
                  <c:v>1.2196796231197684E-6</c:v>
                </c:pt>
                <c:pt idx="18">
                  <c:v>1.3888090876267904E-6</c:v>
                </c:pt>
                <c:pt idx="19">
                  <c:v>1.5791829039497901E-6</c:v>
                </c:pt>
                <c:pt idx="20">
                  <c:v>1.7931352000772998E-6</c:v>
                </c:pt>
                <c:pt idx="21">
                  <c:v>2.0332088488582847E-6</c:v>
                </c:pt>
                <c:pt idx="22">
                  <c:v>2.3021676824581322E-6</c:v>
                </c:pt>
                <c:pt idx="23">
                  <c:v>2.6030085546848255E-6</c:v>
                </c:pt>
                <c:pt idx="24">
                  <c:v>2.938973105602098E-6</c:v>
                </c:pt>
                <c:pt idx="25">
                  <c:v>3.3135590656577376E-6</c:v>
                </c:pt>
                <c:pt idx="26">
                  <c:v>3.7305309191679329E-6</c:v>
                </c:pt>
                <c:pt idx="27">
                  <c:v>4.1939297296389935E-6</c:v>
                </c:pt>
                <c:pt idx="28">
                  <c:v>4.7080819123689713E-6</c:v>
                </c:pt>
                <c:pt idx="29">
                  <c:v>5.2776067233498822E-6</c:v>
                </c:pt>
                <c:pt idx="30">
                  <c:v>5.90742221804599E-6</c:v>
                </c:pt>
                <c:pt idx="31">
                  <c:v>6.6027494195086468E-6</c:v>
                </c:pt>
                <c:pt idx="32">
                  <c:v>7.3691144229337542E-6</c:v>
                </c:pt>
                <c:pt idx="33">
                  <c:v>8.2123481535680396E-6</c:v>
                </c:pt>
                <c:pt idx="34">
                  <c:v>9.1385834872996955E-6</c:v>
                </c:pt>
                <c:pt idx="35">
                  <c:v>1.0154249438763662E-5</c:v>
                </c:pt>
                <c:pt idx="36">
                  <c:v>1.1266062120827613E-5</c:v>
                </c:pt>
                <c:pt idx="37">
                  <c:v>1.2481012182352262E-5</c:v>
                </c:pt>
                <c:pt idx="38">
                  <c:v>1.3806348438601053E-5</c:v>
                </c:pt>
                <c:pt idx="39">
                  <c:v>1.5249557421013794E-5</c:v>
                </c:pt>
                <c:pt idx="40">
                  <c:v>1.6818338590675331E-5</c:v>
                </c:pt>
                <c:pt idx="41">
                  <c:v>1.8520574983026542E-5</c:v>
                </c:pt>
                <c:pt idx="42">
                  <c:v>2.0364299080490402E-5</c:v>
                </c:pt>
                <c:pt idx="43">
                  <c:v>2.2357653744923067E-5</c:v>
                </c:pt>
                <c:pt idx="44">
                  <c:v>2.45088480833094E-5</c:v>
                </c:pt>
                <c:pt idx="45">
                  <c:v>2.6826108167926734E-5</c:v>
                </c:pt>
                <c:pt idx="46">
                  <c:v>2.9317622586243336E-5</c:v>
                </c:pt>
                <c:pt idx="47">
                  <c:v>3.1991482855939747E-5</c:v>
                </c:pt>
                <c:pt idx="48">
                  <c:v>3.4855618806304366E-5</c:v>
                </c:pt>
                <c:pt idx="49">
                  <c:v>3.7917729098455373E-5</c:v>
                </c:pt>
                <c:pt idx="50">
                  <c:v>4.1185207132768151E-5</c:v>
                </c:pt>
                <c:pt idx="51">
                  <c:v>4.4665062671865568E-5</c:v>
                </c:pt>
                <c:pt idx="52">
                  <c:v>4.8363839590652479E-5</c:v>
                </c:pt>
                <c:pt idx="53">
                  <c:v>5.2287530250157289E-5</c:v>
                </c:pt>
                <c:pt idx="54">
                  <c:v>5.6441487078273802E-5</c:v>
                </c:pt>
                <c:pt idx="55">
                  <c:v>6.0830332026567182E-5</c:v>
                </c:pt>
                <c:pt idx="56">
                  <c:v>6.5457864656754501E-5</c:v>
                </c:pt>
                <c:pt idx="57">
                  <c:v>7.0326969691861683E-5</c:v>
                </c:pt>
                <c:pt idx="58">
                  <c:v>7.5439524943782217E-5</c:v>
                </c:pt>
                <c:pt idx="59">
                  <c:v>8.0796310599417514E-5</c:v>
                </c:pt>
                <c:pt idx="60">
                  <c:v>8.6396920910259905E-5</c:v>
                </c:pt>
                <c:pt idx="61">
                  <c:v>9.2239679383257289E-5</c:v>
                </c:pt>
                <c:pt idx="62">
                  <c:v>9.832155861292665E-5</c:v>
                </c:pt>
                <c:pt idx="63">
                  <c:v>1.046381059239102E-4</c:v>
                </c:pt>
                <c:pt idx="64">
                  <c:v>1.1118337600854035E-4</c:v>
                </c:pt>
                <c:pt idx="65">
                  <c:v>1.1794987174388607E-4</c:v>
                </c:pt>
                <c:pt idx="66">
                  <c:v>1.2492849435617379E-4</c:v>
                </c:pt>
                <c:pt idx="67">
                  <c:v>1.3210850406667572E-4</c:v>
                </c:pt>
                <c:pt idx="68">
                  <c:v>1.3947749230101109E-4</c:v>
                </c:pt>
                <c:pt idx="69">
                  <c:v>1.4702136647361204E-4</c:v>
                </c:pt>
                <c:pt idx="70">
                  <c:v>1.5472434826995651E-4</c:v>
                </c:pt>
                <c:pt idx="71">
                  <c:v>1.6256898624204585E-4</c:v>
                </c:pt>
                <c:pt idx="72">
                  <c:v>1.7053618340741122E-4</c:v>
                </c:pt>
                <c:pt idx="73">
                  <c:v>1.7860524040015893E-4</c:v>
                </c:pt>
                <c:pt idx="74">
                  <c:v>1.8675391456485566E-4</c:v>
                </c:pt>
                <c:pt idx="75">
                  <c:v>1.9495849521250968E-4</c:v>
                </c:pt>
                <c:pt idx="76">
                  <c:v>2.0319389507428024E-4</c:v>
                </c:pt>
                <c:pt idx="77">
                  <c:v>2.1143375779478219E-4</c:v>
                </c:pt>
                <c:pt idx="78">
                  <c:v>2.1965058110611912E-4</c:v>
                </c:pt>
                <c:pt idx="79">
                  <c:v>2.2781585511814125E-4</c:v>
                </c:pt>
                <c:pt idx="80">
                  <c:v>2.3590021495350729E-4</c:v>
                </c:pt>
                <c:pt idx="81">
                  <c:v>2.4387360675062742E-4</c:v>
                </c:pt>
                <c:pt idx="82">
                  <c:v>2.5170546585708654E-4</c:v>
                </c:pt>
                <c:pt idx="83">
                  <c:v>2.5936490584374414E-4</c:v>
                </c:pt>
                <c:pt idx="84">
                  <c:v>2.6682091678904125E-4</c:v>
                </c:pt>
                <c:pt idx="85">
                  <c:v>2.7404257111703377E-4</c:v>
                </c:pt>
                <c:pt idx="86">
                  <c:v>2.8099923512456851E-4</c:v>
                </c:pt>
                <c:pt idx="87">
                  <c:v>2.8766078420591409E-4</c:v>
                </c:pt>
                <c:pt idx="88">
                  <c:v>2.939978196793874E-4</c:v>
                </c:pt>
                <c:pt idx="89">
                  <c:v>2.9998188504254701E-4</c:v>
                </c:pt>
                <c:pt idx="90">
                  <c:v>3.0558567943249901E-4</c:v>
                </c:pt>
                <c:pt idx="91">
                  <c:v>3.1078326604689818E-4</c:v>
                </c:pt>
                <c:pt idx="92">
                  <c:v>3.1555027329077472E-4</c:v>
                </c:pt>
                <c:pt idx="93">
                  <c:v>3.1986408645456931E-4</c:v>
                </c:pt>
                <c:pt idx="94">
                  <c:v>3.2370402780016095E-4</c:v>
                </c:pt>
                <c:pt idx="95">
                  <c:v>3.2705152303330538E-4</c:v>
                </c:pt>
                <c:pt idx="96">
                  <c:v>3.2989025227188936E-4</c:v>
                </c:pt>
                <c:pt idx="97">
                  <c:v>3.3220628377840733E-4</c:v>
                </c:pt>
                <c:pt idx="98">
                  <c:v>3.3398818890960981E-4</c:v>
                </c:pt>
                <c:pt idx="99">
                  <c:v>3.352271369440098E-4</c:v>
                </c:pt>
                <c:pt idx="100">
                  <c:v>3.3591696867611584E-4</c:v>
                </c:pt>
                <c:pt idx="101">
                  <c:v>3.3605424791106371E-4</c:v>
                </c:pt>
                <c:pt idx="102">
                  <c:v>3.3563829025156256E-4</c:v>
                </c:pt>
                <c:pt idx="103">
                  <c:v>3.3467116883641228E-4</c:v>
                </c:pt>
                <c:pt idx="104">
                  <c:v>3.3315769696269214E-4</c:v>
                </c:pt>
                <c:pt idx="105">
                  <c:v>3.3110538779739039E-4</c:v>
                </c:pt>
                <c:pt idx="106">
                  <c:v>3.2852439165475367E-4</c:v>
                </c:pt>
                <c:pt idx="107">
                  <c:v>3.2542741157904958E-4</c:v>
                </c:pt>
                <c:pt idx="108">
                  <c:v>3.2182959822432352E-4</c:v>
                </c:pt>
                <c:pt idx="109">
                  <c:v>3.177484252595238E-4</c:v>
                </c:pt>
                <c:pt idx="110">
                  <c:v>3.1320354674574798E-4</c:v>
                </c:pt>
                <c:pt idx="111">
                  <c:v>3.0821663812870801E-4</c:v>
                </c:pt>
                <c:pt idx="112">
                  <c:v>3.0281122266152409E-4</c:v>
                </c:pt>
                <c:pt idx="113">
                  <c:v>2.9701248521792208E-4</c:v>
                </c:pt>
                <c:pt idx="114">
                  <c:v>2.9084707557251889E-4</c:v>
                </c:pt>
                <c:pt idx="115">
                  <c:v>2.8434290331108813E-4</c:v>
                </c:pt>
                <c:pt idx="116">
                  <c:v>2.7752892658973509E-4</c:v>
                </c:pt>
                <c:pt idx="117">
                  <c:v>2.7043493698637115E-4</c:v>
                </c:pt>
                <c:pt idx="118">
                  <c:v>2.6309134268209816E-4</c:v>
                </c:pt>
                <c:pt idx="119">
                  <c:v>2.5552895217444507E-4</c:v>
                </c:pt>
                <c:pt idx="120">
                  <c:v>2.4777876065977289E-4</c:v>
                </c:pt>
                <c:pt idx="121">
                  <c:v>2.3987174113126905E-4</c:v>
                </c:pt>
                <c:pt idx="122">
                  <c:v>2.3183864212281748E-4</c:v>
                </c:pt>
                <c:pt idx="123">
                  <c:v>2.2370979389128051E-4</c:v>
                </c:pt>
                <c:pt idx="124">
                  <c:v>2.1551492467187546E-4</c:v>
                </c:pt>
                <c:pt idx="125">
                  <c:v>2.0728298846794566E-4</c:v>
                </c:pt>
                <c:pt idx="126">
                  <c:v>1.9904200564904316E-4</c:v>
                </c:pt>
                <c:pt idx="127">
                  <c:v>1.908189174346118E-4</c:v>
                </c:pt>
                <c:pt idx="128">
                  <c:v>1.8263945513705428E-4</c:v>
                </c:pt>
                <c:pt idx="129">
                  <c:v>1.7452802483126329E-4</c:v>
                </c:pt>
                <c:pt idx="130">
                  <c:v>1.6650760791125821E-4</c:v>
                </c:pt>
                <c:pt idx="131">
                  <c:v>1.58599677790721E-4</c:v>
                </c:pt>
                <c:pt idx="132">
                  <c:v>1.5082413280700349E-4</c:v>
                </c:pt>
                <c:pt idx="133">
                  <c:v>1.4319924519897947E-4</c:v>
                </c:pt>
                <c:pt idx="134">
                  <c:v>1.3574162585143368E-4</c:v>
                </c:pt>
                <c:pt idx="135">
                  <c:v>1.284662043338615E-4</c:v>
                </c:pt>
                <c:pt idx="136">
                  <c:v>1.2138622361166966E-4</c:v>
                </c:pt>
                <c:pt idx="137">
                  <c:v>1.1451324867426761E-4</c:v>
                </c:pt>
                <c:pt idx="138">
                  <c:v>1.0785718820831374E-4</c:v>
                </c:pt>
                <c:pt idx="139">
                  <c:v>1.0142632834627058E-4</c:v>
                </c:pt>
                <c:pt idx="140">
                  <c:v>9.5227377440854289E-5</c:v>
                </c:pt>
                <c:pt idx="141">
                  <c:v>8.9265520754853661E-5</c:v>
                </c:pt>
                <c:pt idx="142">
                  <c:v>8.3544483912973696E-5</c:v>
                </c:pt>
                <c:pt idx="143">
                  <c:v>7.8066603937340778E-5</c:v>
                </c:pt>
                <c:pt idx="144">
                  <c:v>7.2832906680158737E-5</c:v>
                </c:pt>
                <c:pt idx="145">
                  <c:v>6.7843189474851682E-5</c:v>
                </c:pt>
                <c:pt idx="146">
                  <c:v>6.309610784954465E-5</c:v>
                </c:pt>
                <c:pt idx="147">
                  <c:v>5.8589265182675533E-5</c:v>
                </c:pt>
                <c:pt idx="148">
                  <c:v>5.4319304228291857E-5</c:v>
                </c:pt>
                <c:pt idx="149">
                  <c:v>5.0281999496669107E-5</c:v>
                </c:pt>
                <c:pt idx="150">
                  <c:v>4.6472349542692735E-5</c:v>
                </c:pt>
                <c:pt idx="151">
                  <c:v>4.2884668288256715E-5</c:v>
                </c:pt>
                <c:pt idx="152">
                  <c:v>3.9512674584213451E-5</c:v>
                </c:pt>
                <c:pt idx="153">
                  <c:v>3.6349579300507853E-5</c:v>
                </c:pt>
                <c:pt idx="154">
                  <c:v>3.3388169318607278E-5</c:v>
                </c:pt>
                <c:pt idx="155">
                  <c:v>3.06208878866718E-5</c:v>
                </c:pt>
                <c:pt idx="156">
                  <c:v>2.8039910883882421E-5</c:v>
                </c:pt>
                <c:pt idx="157">
                  <c:v>2.5637218624665113E-5</c:v>
                </c:pt>
                <c:pt idx="158">
                  <c:v>2.34046629152089E-5</c:v>
                </c:pt>
                <c:pt idx="159">
                  <c:v>2.1334029152700944E-5</c:v>
                </c:pt>
                <c:pt idx="160">
                  <c:v>1.9417093331342655E-5</c:v>
                </c:pt>
                <c:pt idx="161">
                  <c:v>1.7645673887775421E-5</c:v>
                </c:pt>
                <c:pt idx="162">
                  <c:v>1.6011678381566965E-5</c:v>
                </c:pt>
                <c:pt idx="163">
                  <c:v>1.4507145063488037E-5</c:v>
                </c:pt>
                <c:pt idx="164">
                  <c:v>1.3124279435238252E-5</c:v>
                </c:pt>
                <c:pt idx="165">
                  <c:v>1.1855485948898692E-5</c:v>
                </c:pt>
                <c:pt idx="166">
                  <c:v>1.0693395032735858E-5</c:v>
                </c:pt>
                <c:pt idx="167">
                  <c:v>9.6308856621111488E-6</c:v>
                </c:pt>
                <c:pt idx="168">
                  <c:v>8.6611037203699619E-6</c:v>
                </c:pt>
                <c:pt idx="169">
                  <c:v>7.7774764149325492E-6</c:v>
                </c:pt>
                <c:pt idx="170">
                  <c:v>6.9737230287301135E-6</c:v>
                </c:pt>
                <c:pt idx="171">
                  <c:v>6.2438622969561935E-6</c:v>
                </c:pt>
                <c:pt idx="172">
                  <c:v>5.5822167043001285E-6</c:v>
                </c:pt>
                <c:pt idx="173">
                  <c:v>4.9834139987760776E-6</c:v>
                </c:pt>
                <c:pt idx="174">
                  <c:v>4.4423862154644219E-6</c:v>
                </c:pt>
                <c:pt idx="175">
                  <c:v>3.954366497366842E-6</c:v>
                </c:pt>
                <c:pt idx="176">
                  <c:v>3.5148839916319802E-6</c:v>
                </c:pt>
                <c:pt idx="177">
                  <c:v>3.119757088060678E-6</c:v>
                </c:pt>
                <c:pt idx="178">
                  <c:v>2.7650852535136727E-6</c:v>
                </c:pt>
                <c:pt idx="179">
                  <c:v>2.4472397010050445E-6</c:v>
                </c:pt>
                <c:pt idx="180">
                  <c:v>2.1628531162861814E-6</c:v>
                </c:pt>
                <c:pt idx="181">
                  <c:v>1.9088086479491999E-6</c:v>
                </c:pt>
                <c:pt idx="182">
                  <c:v>1.6822283498427967E-6</c:v>
                </c:pt>
                <c:pt idx="183">
                  <c:v>1.4804612471866522E-6</c:v>
                </c:pt>
                <c:pt idx="184">
                  <c:v>1.3010711804559197E-6</c:v>
                </c:pt>
                <c:pt idx="185">
                  <c:v>1.1418245641065192E-6</c:v>
                </c:pt>
                <c:pt idx="186">
                  <c:v>1.0006781807210178E-6</c:v>
                </c:pt>
                <c:pt idx="187">
                  <c:v>8.757671153293464E-7</c:v>
                </c:pt>
                <c:pt idx="188">
                  <c:v>7.6539291962927925E-7</c:v>
                </c:pt>
                <c:pt idx="189">
                  <c:v>6.6801208169623481E-7</c:v>
                </c:pt>
                <c:pt idx="190">
                  <c:v>5.8222486360442492E-7</c:v>
                </c:pt>
                <c:pt idx="191">
                  <c:v>5.0676455722848611E-7</c:v>
                </c:pt>
                <c:pt idx="192">
                  <c:v>4.4048719738365938E-7</c:v>
                </c:pt>
                <c:pt idx="193">
                  <c:v>3.8236176140047101E-7</c:v>
                </c:pt>
                <c:pt idx="194">
                  <c:v>3.3146087520632513E-7</c:v>
                </c:pt>
                <c:pt idx="195">
                  <c:v>2.8695203797836058E-7</c:v>
                </c:pt>
                <c:pt idx="196">
                  <c:v>2.4808937040312202E-7</c:v>
                </c:pt>
                <c:pt idx="197">
                  <c:v>2.1420588548440569E-7</c:v>
                </c:pt>
                <c:pt idx="198">
                  <c:v>1.8470627562793438E-7</c:v>
                </c:pt>
                <c:pt idx="199">
                  <c:v>1.5906020534257784E-7</c:v>
                </c:pt>
                <c:pt idx="200">
                  <c:v>1.3679609527099798E-7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A3-46FE-923A-5E89E7E189D3}"/>
            </c:ext>
          </c:extLst>
        </c:ser>
        <c:ser>
          <c:idx val="1"/>
          <c:order val="1"/>
          <c:tx>
            <c:strRef>
              <c:f>Zadanie_4_wariant_A!$BH$41</c:f>
              <c:strCache>
                <c:ptCount val="1"/>
                <c:pt idx="0">
                  <c:v>p(beta3)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Zadanie_4_wariant_A!$BF$42:$BF$242</c:f>
              <c:numCache>
                <c:formatCode>General</c:formatCode>
                <c:ptCount val="201"/>
                <c:pt idx="0">
                  <c:v>4600</c:v>
                </c:pt>
                <c:pt idx="1">
                  <c:v>4648</c:v>
                </c:pt>
                <c:pt idx="2">
                  <c:v>4696</c:v>
                </c:pt>
                <c:pt idx="3">
                  <c:v>4744</c:v>
                </c:pt>
                <c:pt idx="4">
                  <c:v>4792</c:v>
                </c:pt>
                <c:pt idx="5">
                  <c:v>4840</c:v>
                </c:pt>
                <c:pt idx="6">
                  <c:v>4888</c:v>
                </c:pt>
                <c:pt idx="7">
                  <c:v>4936</c:v>
                </c:pt>
                <c:pt idx="8">
                  <c:v>4984</c:v>
                </c:pt>
                <c:pt idx="9">
                  <c:v>5032</c:v>
                </c:pt>
                <c:pt idx="10">
                  <c:v>5080</c:v>
                </c:pt>
                <c:pt idx="11">
                  <c:v>5128</c:v>
                </c:pt>
                <c:pt idx="12">
                  <c:v>5176</c:v>
                </c:pt>
                <c:pt idx="13">
                  <c:v>5224</c:v>
                </c:pt>
                <c:pt idx="14">
                  <c:v>5272</c:v>
                </c:pt>
                <c:pt idx="15">
                  <c:v>5320</c:v>
                </c:pt>
                <c:pt idx="16">
                  <c:v>5368</c:v>
                </c:pt>
                <c:pt idx="17">
                  <c:v>5416</c:v>
                </c:pt>
                <c:pt idx="18">
                  <c:v>5464</c:v>
                </c:pt>
                <c:pt idx="19">
                  <c:v>5512</c:v>
                </c:pt>
                <c:pt idx="20">
                  <c:v>5560</c:v>
                </c:pt>
                <c:pt idx="21">
                  <c:v>5608</c:v>
                </c:pt>
                <c:pt idx="22">
                  <c:v>5656</c:v>
                </c:pt>
                <c:pt idx="23">
                  <c:v>5704</c:v>
                </c:pt>
                <c:pt idx="24">
                  <c:v>5752</c:v>
                </c:pt>
                <c:pt idx="25">
                  <c:v>5800</c:v>
                </c:pt>
                <c:pt idx="26">
                  <c:v>5848</c:v>
                </c:pt>
                <c:pt idx="27">
                  <c:v>5896</c:v>
                </c:pt>
                <c:pt idx="28">
                  <c:v>5944</c:v>
                </c:pt>
                <c:pt idx="29">
                  <c:v>5992</c:v>
                </c:pt>
                <c:pt idx="30">
                  <c:v>6040</c:v>
                </c:pt>
                <c:pt idx="31">
                  <c:v>6088</c:v>
                </c:pt>
                <c:pt idx="32">
                  <c:v>6136</c:v>
                </c:pt>
                <c:pt idx="33">
                  <c:v>6184</c:v>
                </c:pt>
                <c:pt idx="34">
                  <c:v>6232</c:v>
                </c:pt>
                <c:pt idx="35">
                  <c:v>6280</c:v>
                </c:pt>
                <c:pt idx="36">
                  <c:v>6328</c:v>
                </c:pt>
                <c:pt idx="37">
                  <c:v>6376</c:v>
                </c:pt>
                <c:pt idx="38">
                  <c:v>6424</c:v>
                </c:pt>
                <c:pt idx="39">
                  <c:v>6472</c:v>
                </c:pt>
                <c:pt idx="40">
                  <c:v>6520</c:v>
                </c:pt>
                <c:pt idx="41">
                  <c:v>6568</c:v>
                </c:pt>
                <c:pt idx="42">
                  <c:v>6616</c:v>
                </c:pt>
                <c:pt idx="43">
                  <c:v>6664</c:v>
                </c:pt>
                <c:pt idx="44">
                  <c:v>6712</c:v>
                </c:pt>
                <c:pt idx="45">
                  <c:v>6760</c:v>
                </c:pt>
                <c:pt idx="46">
                  <c:v>6808</c:v>
                </c:pt>
                <c:pt idx="47">
                  <c:v>6856</c:v>
                </c:pt>
                <c:pt idx="48">
                  <c:v>6904</c:v>
                </c:pt>
                <c:pt idx="49">
                  <c:v>6952</c:v>
                </c:pt>
                <c:pt idx="50">
                  <c:v>7000</c:v>
                </c:pt>
                <c:pt idx="51">
                  <c:v>7048</c:v>
                </c:pt>
                <c:pt idx="52">
                  <c:v>7096</c:v>
                </c:pt>
                <c:pt idx="53">
                  <c:v>7144</c:v>
                </c:pt>
                <c:pt idx="54">
                  <c:v>7192</c:v>
                </c:pt>
                <c:pt idx="55">
                  <c:v>7240</c:v>
                </c:pt>
                <c:pt idx="56">
                  <c:v>7288</c:v>
                </c:pt>
                <c:pt idx="57">
                  <c:v>7336</c:v>
                </c:pt>
                <c:pt idx="58">
                  <c:v>7384</c:v>
                </c:pt>
                <c:pt idx="59">
                  <c:v>7432</c:v>
                </c:pt>
                <c:pt idx="60">
                  <c:v>7480</c:v>
                </c:pt>
                <c:pt idx="61">
                  <c:v>7528</c:v>
                </c:pt>
                <c:pt idx="62">
                  <c:v>7576</c:v>
                </c:pt>
                <c:pt idx="63">
                  <c:v>7624</c:v>
                </c:pt>
                <c:pt idx="64">
                  <c:v>7672</c:v>
                </c:pt>
                <c:pt idx="65">
                  <c:v>7720</c:v>
                </c:pt>
                <c:pt idx="66">
                  <c:v>7768</c:v>
                </c:pt>
                <c:pt idx="67">
                  <c:v>7816</c:v>
                </c:pt>
                <c:pt idx="68">
                  <c:v>7864</c:v>
                </c:pt>
                <c:pt idx="69">
                  <c:v>7912</c:v>
                </c:pt>
                <c:pt idx="70">
                  <c:v>7960</c:v>
                </c:pt>
                <c:pt idx="71">
                  <c:v>8008</c:v>
                </c:pt>
                <c:pt idx="72">
                  <c:v>8056</c:v>
                </c:pt>
                <c:pt idx="73">
                  <c:v>8104</c:v>
                </c:pt>
                <c:pt idx="74">
                  <c:v>8152</c:v>
                </c:pt>
                <c:pt idx="75">
                  <c:v>8200</c:v>
                </c:pt>
                <c:pt idx="76">
                  <c:v>8248</c:v>
                </c:pt>
                <c:pt idx="77">
                  <c:v>8296</c:v>
                </c:pt>
                <c:pt idx="78">
                  <c:v>8344</c:v>
                </c:pt>
                <c:pt idx="79">
                  <c:v>8392</c:v>
                </c:pt>
                <c:pt idx="80">
                  <c:v>8440</c:v>
                </c:pt>
                <c:pt idx="81">
                  <c:v>8488</c:v>
                </c:pt>
                <c:pt idx="82">
                  <c:v>8536</c:v>
                </c:pt>
                <c:pt idx="83">
                  <c:v>8584</c:v>
                </c:pt>
                <c:pt idx="84">
                  <c:v>8632</c:v>
                </c:pt>
                <c:pt idx="85">
                  <c:v>8680</c:v>
                </c:pt>
                <c:pt idx="86">
                  <c:v>8728</c:v>
                </c:pt>
                <c:pt idx="87">
                  <c:v>8776</c:v>
                </c:pt>
                <c:pt idx="88">
                  <c:v>8824</c:v>
                </c:pt>
                <c:pt idx="89">
                  <c:v>8872</c:v>
                </c:pt>
                <c:pt idx="90">
                  <c:v>8920</c:v>
                </c:pt>
                <c:pt idx="91">
                  <c:v>8968</c:v>
                </c:pt>
                <c:pt idx="92">
                  <c:v>9016</c:v>
                </c:pt>
                <c:pt idx="93">
                  <c:v>9064</c:v>
                </c:pt>
                <c:pt idx="94">
                  <c:v>9112</c:v>
                </c:pt>
                <c:pt idx="95">
                  <c:v>9160</c:v>
                </c:pt>
                <c:pt idx="96">
                  <c:v>9208</c:v>
                </c:pt>
                <c:pt idx="97">
                  <c:v>9256</c:v>
                </c:pt>
                <c:pt idx="98">
                  <c:v>9304</c:v>
                </c:pt>
                <c:pt idx="99">
                  <c:v>9352</c:v>
                </c:pt>
                <c:pt idx="100">
                  <c:v>9400</c:v>
                </c:pt>
                <c:pt idx="101">
                  <c:v>9448</c:v>
                </c:pt>
                <c:pt idx="102">
                  <c:v>9496</c:v>
                </c:pt>
                <c:pt idx="103">
                  <c:v>9544</c:v>
                </c:pt>
                <c:pt idx="104">
                  <c:v>9592</c:v>
                </c:pt>
                <c:pt idx="105">
                  <c:v>9640</c:v>
                </c:pt>
                <c:pt idx="106">
                  <c:v>9688</c:v>
                </c:pt>
                <c:pt idx="107">
                  <c:v>9736</c:v>
                </c:pt>
                <c:pt idx="108">
                  <c:v>9784</c:v>
                </c:pt>
                <c:pt idx="109">
                  <c:v>9832</c:v>
                </c:pt>
                <c:pt idx="110">
                  <c:v>9880</c:v>
                </c:pt>
                <c:pt idx="111">
                  <c:v>9928</c:v>
                </c:pt>
                <c:pt idx="112">
                  <c:v>9976</c:v>
                </c:pt>
                <c:pt idx="113">
                  <c:v>10024</c:v>
                </c:pt>
                <c:pt idx="114">
                  <c:v>10072</c:v>
                </c:pt>
                <c:pt idx="115">
                  <c:v>10120</c:v>
                </c:pt>
                <c:pt idx="116">
                  <c:v>10168</c:v>
                </c:pt>
                <c:pt idx="117">
                  <c:v>10216</c:v>
                </c:pt>
                <c:pt idx="118">
                  <c:v>10264</c:v>
                </c:pt>
                <c:pt idx="119">
                  <c:v>10312</c:v>
                </c:pt>
                <c:pt idx="120">
                  <c:v>10360</c:v>
                </c:pt>
                <c:pt idx="121">
                  <c:v>10408</c:v>
                </c:pt>
                <c:pt idx="122">
                  <c:v>10456</c:v>
                </c:pt>
                <c:pt idx="123">
                  <c:v>10504</c:v>
                </c:pt>
                <c:pt idx="124">
                  <c:v>10552</c:v>
                </c:pt>
                <c:pt idx="125">
                  <c:v>10600</c:v>
                </c:pt>
                <c:pt idx="126">
                  <c:v>10648</c:v>
                </c:pt>
                <c:pt idx="127">
                  <c:v>10696</c:v>
                </c:pt>
                <c:pt idx="128">
                  <c:v>10744</c:v>
                </c:pt>
                <c:pt idx="129">
                  <c:v>10792</c:v>
                </c:pt>
                <c:pt idx="130">
                  <c:v>10840</c:v>
                </c:pt>
                <c:pt idx="131">
                  <c:v>10888</c:v>
                </c:pt>
                <c:pt idx="132">
                  <c:v>10936</c:v>
                </c:pt>
                <c:pt idx="133">
                  <c:v>10984</c:v>
                </c:pt>
                <c:pt idx="134">
                  <c:v>11032</c:v>
                </c:pt>
                <c:pt idx="135">
                  <c:v>11080</c:v>
                </c:pt>
                <c:pt idx="136">
                  <c:v>11128</c:v>
                </c:pt>
                <c:pt idx="137">
                  <c:v>11176</c:v>
                </c:pt>
                <c:pt idx="138">
                  <c:v>11224</c:v>
                </c:pt>
                <c:pt idx="139">
                  <c:v>11272</c:v>
                </c:pt>
                <c:pt idx="140">
                  <c:v>11320</c:v>
                </c:pt>
                <c:pt idx="141">
                  <c:v>11368</c:v>
                </c:pt>
                <c:pt idx="142">
                  <c:v>11416</c:v>
                </c:pt>
                <c:pt idx="143">
                  <c:v>11464</c:v>
                </c:pt>
                <c:pt idx="144">
                  <c:v>11512</c:v>
                </c:pt>
                <c:pt idx="145">
                  <c:v>11560</c:v>
                </c:pt>
                <c:pt idx="146">
                  <c:v>11608</c:v>
                </c:pt>
                <c:pt idx="147">
                  <c:v>11656</c:v>
                </c:pt>
                <c:pt idx="148">
                  <c:v>11704</c:v>
                </c:pt>
                <c:pt idx="149">
                  <c:v>11752</c:v>
                </c:pt>
                <c:pt idx="150">
                  <c:v>11800</c:v>
                </c:pt>
                <c:pt idx="151">
                  <c:v>11848</c:v>
                </c:pt>
                <c:pt idx="152">
                  <c:v>11896</c:v>
                </c:pt>
                <c:pt idx="153">
                  <c:v>11944</c:v>
                </c:pt>
                <c:pt idx="154">
                  <c:v>11992</c:v>
                </c:pt>
                <c:pt idx="155">
                  <c:v>12040</c:v>
                </c:pt>
                <c:pt idx="156">
                  <c:v>12088</c:v>
                </c:pt>
                <c:pt idx="157">
                  <c:v>12136</c:v>
                </c:pt>
                <c:pt idx="158">
                  <c:v>12184</c:v>
                </c:pt>
                <c:pt idx="159">
                  <c:v>12232</c:v>
                </c:pt>
                <c:pt idx="160">
                  <c:v>12280</c:v>
                </c:pt>
                <c:pt idx="161">
                  <c:v>12328</c:v>
                </c:pt>
                <c:pt idx="162">
                  <c:v>12376</c:v>
                </c:pt>
                <c:pt idx="163">
                  <c:v>12424</c:v>
                </c:pt>
                <c:pt idx="164">
                  <c:v>12472</c:v>
                </c:pt>
                <c:pt idx="165">
                  <c:v>12520</c:v>
                </c:pt>
                <c:pt idx="166">
                  <c:v>12568</c:v>
                </c:pt>
                <c:pt idx="167">
                  <c:v>12616</c:v>
                </c:pt>
                <c:pt idx="168">
                  <c:v>12664</c:v>
                </c:pt>
                <c:pt idx="169">
                  <c:v>12712</c:v>
                </c:pt>
                <c:pt idx="170">
                  <c:v>12760</c:v>
                </c:pt>
                <c:pt idx="171">
                  <c:v>12808</c:v>
                </c:pt>
                <c:pt idx="172">
                  <c:v>12856</c:v>
                </c:pt>
                <c:pt idx="173">
                  <c:v>12904</c:v>
                </c:pt>
                <c:pt idx="174">
                  <c:v>12952</c:v>
                </c:pt>
                <c:pt idx="175">
                  <c:v>13000</c:v>
                </c:pt>
                <c:pt idx="176">
                  <c:v>13048</c:v>
                </c:pt>
                <c:pt idx="177">
                  <c:v>13096</c:v>
                </c:pt>
                <c:pt idx="178">
                  <c:v>13144</c:v>
                </c:pt>
                <c:pt idx="179">
                  <c:v>13192</c:v>
                </c:pt>
                <c:pt idx="180">
                  <c:v>13240</c:v>
                </c:pt>
                <c:pt idx="181">
                  <c:v>13288</c:v>
                </c:pt>
                <c:pt idx="182">
                  <c:v>13336</c:v>
                </c:pt>
                <c:pt idx="183">
                  <c:v>13384</c:v>
                </c:pt>
                <c:pt idx="184">
                  <c:v>13432</c:v>
                </c:pt>
                <c:pt idx="185">
                  <c:v>13480</c:v>
                </c:pt>
                <c:pt idx="186">
                  <c:v>13528</c:v>
                </c:pt>
                <c:pt idx="187">
                  <c:v>13576</c:v>
                </c:pt>
                <c:pt idx="188">
                  <c:v>13624</c:v>
                </c:pt>
                <c:pt idx="189">
                  <c:v>13672</c:v>
                </c:pt>
                <c:pt idx="190">
                  <c:v>13720</c:v>
                </c:pt>
                <c:pt idx="191">
                  <c:v>13768</c:v>
                </c:pt>
                <c:pt idx="192">
                  <c:v>13816</c:v>
                </c:pt>
                <c:pt idx="193">
                  <c:v>13864</c:v>
                </c:pt>
                <c:pt idx="194">
                  <c:v>13912</c:v>
                </c:pt>
                <c:pt idx="195">
                  <c:v>13960</c:v>
                </c:pt>
                <c:pt idx="196">
                  <c:v>14008</c:v>
                </c:pt>
                <c:pt idx="197">
                  <c:v>14056</c:v>
                </c:pt>
                <c:pt idx="198">
                  <c:v>14104</c:v>
                </c:pt>
                <c:pt idx="199">
                  <c:v>14152</c:v>
                </c:pt>
                <c:pt idx="200">
                  <c:v>14200</c:v>
                </c:pt>
              </c:numCache>
            </c:numRef>
          </c:cat>
          <c:val>
            <c:numRef>
              <c:f>Zadanie_4_wariant_A!$BH$42:$BH$242</c:f>
              <c:numCache>
                <c:formatCode>General</c:formatCode>
                <c:ptCount val="201"/>
                <c:pt idx="0">
                  <c:v>5.6140977996603523E-5</c:v>
                </c:pt>
                <c:pt idx="1">
                  <c:v>5.880553561506748E-5</c:v>
                </c:pt>
                <c:pt idx="2">
                  <c:v>6.1602554484499274E-5</c:v>
                </c:pt>
                <c:pt idx="3">
                  <c:v>6.4537757100858984E-5</c:v>
                </c:pt>
                <c:pt idx="4">
                  <c:v>6.7616926234292956E-5</c:v>
                </c:pt>
                <c:pt idx="5">
                  <c:v>7.0845871832007944E-5</c:v>
                </c:pt>
                <c:pt idx="6">
                  <c:v>7.423039191477693E-5</c:v>
                </c:pt>
                <c:pt idx="7">
                  <c:v>7.7776226837899778E-5</c:v>
                </c:pt>
                <c:pt idx="8">
                  <c:v>8.1489006272633351E-5</c:v>
                </c:pt>
                <c:pt idx="9">
                  <c:v>8.5374188261477398E-5</c:v>
                </c:pt>
                <c:pt idx="10">
                  <c:v>8.9436989713800663E-5</c:v>
                </c:pt>
                <c:pt idx="11">
                  <c:v>9.3682307741152956E-5</c:v>
                </c:pt>
                <c:pt idx="12">
                  <c:v>9.8114631288770922E-5</c:v>
                </c:pt>
                <c:pt idx="13">
                  <c:v>1.0273794260623198E-4</c:v>
                </c:pt>
                <c:pt idx="14">
                  <c:v>1.0755560822127248E-4</c:v>
                </c:pt>
                <c:pt idx="15">
                  <c:v>1.1257025924202177E-4</c:v>
                </c:pt>
                <c:pt idx="16">
                  <c:v>1.1778366101986495E-4</c:v>
                </c:pt>
                <c:pt idx="17">
                  <c:v>1.2319657246311698E-4</c:v>
                </c:pt>
                <c:pt idx="18">
                  <c:v>1.2880859560529333E-4</c:v>
                </c:pt>
                <c:pt idx="19">
                  <c:v>1.3461801640451116E-4</c:v>
                </c:pt>
                <c:pt idx="20">
                  <c:v>1.4062163818426223E-4</c:v>
                </c:pt>
                <c:pt idx="21">
                  <c:v>1.4681460961994827E-4</c:v>
                </c:pt>
                <c:pt idx="22">
                  <c:v>1.531902497265422E-4</c:v>
                </c:pt>
                <c:pt idx="23">
                  <c:v>1.5973987290303823E-4</c:v>
                </c:pt>
                <c:pt idx="24">
                  <c:v>1.66452617726817E-4</c:v>
                </c:pt>
                <c:pt idx="25">
                  <c:v>1.733152838480674E-4</c:v>
                </c:pt>
                <c:pt idx="26">
                  <c:v>1.8031218198735397E-4</c:v>
                </c:pt>
                <c:pt idx="27">
                  <c:v>1.8742500265826479E-4</c:v>
                </c:pt>
                <c:pt idx="28">
                  <c:v>1.946327097853836E-4</c:v>
                </c:pt>
                <c:pt idx="29">
                  <c:v>2.0191146582324915E-4</c:v>
                </c:pt>
                <c:pt idx="30">
                  <c:v>2.0923459525729811E-4</c:v>
                </c:pt>
                <c:pt idx="31">
                  <c:v>2.1657259343285562E-4</c:v>
                </c:pt>
                <c:pt idx="32">
                  <c:v>2.2389318746244608E-4</c:v>
                </c:pt>
                <c:pt idx="33">
                  <c:v>2.3116145545753192E-4</c:v>
                </c:pt>
                <c:pt idx="34">
                  <c:v>2.3834000947791175E-4</c:v>
                </c:pt>
                <c:pt idx="35">
                  <c:v>2.4538924636207786E-4</c:v>
                </c:pt>
                <c:pt idx="36">
                  <c:v>2.5226766898340017E-4</c:v>
                </c:pt>
                <c:pt idx="37">
                  <c:v>2.5893227848044722E-4</c:v>
                </c:pt>
                <c:pt idx="38">
                  <c:v>2.6533903567134821E-4</c:v>
                </c:pt>
                <c:pt idx="39">
                  <c:v>2.7144338724692442E-4</c:v>
                </c:pt>
                <c:pt idx="40">
                  <c:v>2.7720084954017347E-4</c:v>
                </c:pt>
                <c:pt idx="41">
                  <c:v>2.8256763981358753E-4</c:v>
                </c:pt>
                <c:pt idx="42">
                  <c:v>2.8750134223757065E-4</c:v>
                </c:pt>
                <c:pt idx="43">
                  <c:v>2.9196159321617663E-4</c:v>
                </c:pt>
                <c:pt idx="44">
                  <c:v>2.9591076862005061E-4</c:v>
                </c:pt>
                <c:pt idx="45">
                  <c:v>2.9931465397412248E-4</c:v>
                </c:pt>
                <c:pt idx="46">
                  <c:v>3.0214307786262748E-4</c:v>
                </c:pt>
                <c:pt idx="47">
                  <c:v>3.0437048886598663E-4</c:v>
                </c:pt>
                <c:pt idx="48">
                  <c:v>3.0597645729647224E-4</c:v>
                </c:pt>
                <c:pt idx="49">
                  <c:v>3.0694608486044641E-4</c:v>
                </c:pt>
                <c:pt idx="50">
                  <c:v>3.0727030809173729E-4</c:v>
                </c:pt>
                <c:pt idx="51">
                  <c:v>3.0694608486044641E-4</c:v>
                </c:pt>
                <c:pt idx="52">
                  <c:v>3.0597645729647224E-4</c:v>
                </c:pt>
                <c:pt idx="53">
                  <c:v>3.0437048886598663E-4</c:v>
                </c:pt>
                <c:pt idx="54">
                  <c:v>3.0214307786262748E-4</c:v>
                </c:pt>
                <c:pt idx="55">
                  <c:v>2.9931465397412248E-4</c:v>
                </c:pt>
                <c:pt idx="56">
                  <c:v>2.9591076862005061E-4</c:v>
                </c:pt>
                <c:pt idx="57">
                  <c:v>2.9196159321617663E-4</c:v>
                </c:pt>
                <c:pt idx="58">
                  <c:v>2.8750134223757065E-4</c:v>
                </c:pt>
                <c:pt idx="59">
                  <c:v>2.8256763981358753E-4</c:v>
                </c:pt>
                <c:pt idx="60">
                  <c:v>2.7720084954017347E-4</c:v>
                </c:pt>
                <c:pt idx="61">
                  <c:v>2.7144338724692442E-4</c:v>
                </c:pt>
                <c:pt idx="62">
                  <c:v>2.6533903567134821E-4</c:v>
                </c:pt>
                <c:pt idx="63">
                  <c:v>2.5893227848044722E-4</c:v>
                </c:pt>
                <c:pt idx="64">
                  <c:v>2.5226766898340017E-4</c:v>
                </c:pt>
                <c:pt idx="65">
                  <c:v>2.4538924636207786E-4</c:v>
                </c:pt>
                <c:pt idx="66">
                  <c:v>2.3834000947791175E-4</c:v>
                </c:pt>
                <c:pt idx="67">
                  <c:v>2.3116145545753192E-4</c:v>
                </c:pt>
                <c:pt idx="68">
                  <c:v>2.2389318746244608E-4</c:v>
                </c:pt>
                <c:pt idx="69">
                  <c:v>2.1657259343285562E-4</c:v>
                </c:pt>
                <c:pt idx="70">
                  <c:v>2.0923459525729811E-4</c:v>
                </c:pt>
                <c:pt idx="71">
                  <c:v>2.0191146582324915E-4</c:v>
                </c:pt>
                <c:pt idx="72">
                  <c:v>1.946327097853836E-4</c:v>
                </c:pt>
                <c:pt idx="73">
                  <c:v>1.8742500265826479E-4</c:v>
                </c:pt>
                <c:pt idx="74">
                  <c:v>1.8031218198735397E-4</c:v>
                </c:pt>
                <c:pt idx="75">
                  <c:v>1.733152838480674E-4</c:v>
                </c:pt>
                <c:pt idx="76">
                  <c:v>1.66452617726817E-4</c:v>
                </c:pt>
                <c:pt idx="77">
                  <c:v>1.5973987290303823E-4</c:v>
                </c:pt>
                <c:pt idx="78">
                  <c:v>1.531902497265422E-4</c:v>
                </c:pt>
                <c:pt idx="79">
                  <c:v>1.4681460961994827E-4</c:v>
                </c:pt>
                <c:pt idx="80">
                  <c:v>1.4062163818426223E-4</c:v>
                </c:pt>
                <c:pt idx="81">
                  <c:v>1.3461801640451116E-4</c:v>
                </c:pt>
                <c:pt idx="82">
                  <c:v>1.2880859560529333E-4</c:v>
                </c:pt>
                <c:pt idx="83">
                  <c:v>1.2319657246311698E-4</c:v>
                </c:pt>
                <c:pt idx="84">
                  <c:v>1.1778366101986495E-4</c:v>
                </c:pt>
                <c:pt idx="85">
                  <c:v>1.1257025924202177E-4</c:v>
                </c:pt>
                <c:pt idx="86">
                  <c:v>1.0755560822127248E-4</c:v>
                </c:pt>
                <c:pt idx="87">
                  <c:v>1.0273794260623198E-4</c:v>
                </c:pt>
                <c:pt idx="88">
                  <c:v>9.8114631288770922E-5</c:v>
                </c:pt>
                <c:pt idx="89">
                  <c:v>9.3682307741152956E-5</c:v>
                </c:pt>
                <c:pt idx="90">
                  <c:v>8.9436989713800663E-5</c:v>
                </c:pt>
                <c:pt idx="91">
                  <c:v>8.5374188261477398E-5</c:v>
                </c:pt>
                <c:pt idx="92">
                  <c:v>8.1489006272633351E-5</c:v>
                </c:pt>
                <c:pt idx="93">
                  <c:v>7.7776226837899778E-5</c:v>
                </c:pt>
                <c:pt idx="94">
                  <c:v>7.423039191477693E-5</c:v>
                </c:pt>
                <c:pt idx="95">
                  <c:v>7.0845871832007944E-5</c:v>
                </c:pt>
                <c:pt idx="96">
                  <c:v>6.7616926234292956E-5</c:v>
                </c:pt>
                <c:pt idx="97">
                  <c:v>6.4537757100858984E-5</c:v>
                </c:pt>
                <c:pt idx="98">
                  <c:v>6.1602554484499274E-5</c:v>
                </c:pt>
                <c:pt idx="99">
                  <c:v>5.880553561506748E-5</c:v>
                </c:pt>
                <c:pt idx="100">
                  <c:v>5.6140977996603523E-5</c:v>
                </c:pt>
                <c:pt idx="101">
                  <c:v>5.3603247103314198E-5</c:v>
                </c:pt>
                <c:pt idx="102">
                  <c:v>5.1186819249110243E-5</c:v>
                </c:pt>
                <c:pt idx="103">
                  <c:v>4.8886300170447789E-5</c:v>
                </c:pt>
                <c:pt idx="104">
                  <c:v>4.6696439824588731E-5</c:v>
                </c:pt>
                <c:pt idx="105">
                  <c:v>4.4612143866483375E-5</c:v>
                </c:pt>
                <c:pt idx="106">
                  <c:v>4.2628482228394802E-5</c:v>
                </c:pt>
                <c:pt idx="107">
                  <c:v>4.0740695187977483E-5</c:v>
                </c:pt>
                <c:pt idx="108">
                  <c:v>3.8944197273421365E-5</c:v>
                </c:pt>
                <c:pt idx="109">
                  <c:v>3.7234579318932191E-5</c:v>
                </c:pt>
                <c:pt idx="110">
                  <c:v>3.5607608950543426E-5</c:v>
                </c:pt>
                <c:pt idx="111">
                  <c:v>3.4059229751229916E-5</c:v>
                </c:pt>
                <c:pt idx="112">
                  <c:v>3.258555932561525E-5</c:v>
                </c:pt>
                <c:pt idx="113">
                  <c:v>3.1182886458249288E-5</c:v>
                </c:pt>
                <c:pt idx="114">
                  <c:v>2.9847667535447153E-5</c:v>
                </c:pt>
                <c:pt idx="115">
                  <c:v>2.8576522378950086E-5</c:v>
                </c:pt>
                <c:pt idx="116">
                  <c:v>2.736622962008362E-5</c:v>
                </c:pt>
                <c:pt idx="117">
                  <c:v>2.6213721725530357E-5</c:v>
                </c:pt>
                <c:pt idx="118">
                  <c:v>2.5116079770161828E-5</c:v>
                </c:pt>
                <c:pt idx="119">
                  <c:v>2.4070528038448353E-5</c:v>
                </c:pt>
                <c:pt idx="120">
                  <c:v>2.3074428523642572E-5</c:v>
                </c:pt>
                <c:pt idx="121">
                  <c:v>2.2125275383070916E-5</c:v>
                </c:pt>
                <c:pt idx="122">
                  <c:v>2.1220689398331634E-5</c:v>
                </c:pt>
                <c:pt idx="123">
                  <c:v>2.0358412480858674E-5</c:v>
                </c:pt>
                <c:pt idx="124">
                  <c:v>1.953630225604505E-5</c:v>
                </c:pt>
                <c:pt idx="125">
                  <c:v>1.8752326752814685E-5</c:v>
                </c:pt>
                <c:pt idx="126">
                  <c:v>1.8004559220081391E-5</c:v>
                </c:pt>
                <c:pt idx="127">
                  <c:v>1.7291173086843358E-5</c:v>
                </c:pt>
                <c:pt idx="128">
                  <c:v>1.6610437078641331E-5</c:v>
                </c:pt>
                <c:pt idx="129">
                  <c:v>1.5960710499679676E-5</c:v>
                </c:pt>
                <c:pt idx="130">
                  <c:v>1.5340438687001065E-5</c:v>
                </c:pt>
                <c:pt idx="131">
                  <c:v>1.4748148640649587E-5</c:v>
                </c:pt>
                <c:pt idx="132">
                  <c:v>1.4182444831700601E-5</c:v>
                </c:pt>
                <c:pt idx="133">
                  <c:v>1.3642005188322005E-5</c:v>
                </c:pt>
                <c:pt idx="134">
                  <c:v>1.3125577258619405E-5</c:v>
                </c:pt>
                <c:pt idx="135">
                  <c:v>1.2631974547863247E-5</c:v>
                </c:pt>
                <c:pt idx="136">
                  <c:v>1.2160073026765235E-5</c:v>
                </c:pt>
                <c:pt idx="137">
                  <c:v>1.1708807806732005E-5</c:v>
                </c:pt>
                <c:pt idx="138">
                  <c:v>1.1277169977448555E-5</c:v>
                </c:pt>
                <c:pt idx="139">
                  <c:v>1.0864203601708394E-5</c:v>
                </c:pt>
                <c:pt idx="140">
                  <c:v>1.0469002862089857E-5</c:v>
                </c:pt>
                <c:pt idx="141">
                  <c:v>1.0090709353860681E-5</c:v>
                </c:pt>
                <c:pt idx="142">
                  <c:v>9.7285095183598045E-6</c:v>
                </c:pt>
                <c:pt idx="143">
                  <c:v>9.3816322110416699E-6</c:v>
                </c:pt>
                <c:pt idx="144">
                  <c:v>9.049346398363272E-6</c:v>
                </c:pt>
                <c:pt idx="145">
                  <c:v>8.7309589777361399E-6</c:v>
                </c:pt>
                <c:pt idx="146">
                  <c:v>8.4258127148466518E-6</c:v>
                </c:pt>
                <c:pt idx="147">
                  <c:v>8.1332842927600705E-6</c:v>
                </c:pt>
                <c:pt idx="148">
                  <c:v>7.8527824673601758E-6</c:v>
                </c:pt>
                <c:pt idx="149">
                  <c:v>7.5837463238321086E-6</c:v>
                </c:pt>
                <c:pt idx="150">
                  <c:v>7.325643629065587E-6</c:v>
                </c:pt>
                <c:pt idx="151">
                  <c:v>7.0779692750361779E-6</c:v>
                </c:pt>
                <c:pt idx="152">
                  <c:v>6.8402438084088804E-6</c:v>
                </c:pt>
                <c:pt idx="153">
                  <c:v>6.6120120417998044E-6</c:v>
                </c:pt>
                <c:pt idx="154">
                  <c:v>6.3928417423245644E-6</c:v>
                </c:pt>
                <c:pt idx="155">
                  <c:v>6.1823223932549225E-6</c:v>
                </c:pt>
                <c:pt idx="156">
                  <c:v>5.9800640247964766E-6</c:v>
                </c:pt>
                <c:pt idx="157">
                  <c:v>5.7856961101884199E-6</c:v>
                </c:pt>
                <c:pt idx="158">
                  <c:v>5.5988665235108198E-6</c:v>
                </c:pt>
                <c:pt idx="159">
                  <c:v>5.4192405557644434E-6</c:v>
                </c:pt>
                <c:pt idx="160">
                  <c:v>5.2464999859624055E-6</c:v>
                </c:pt>
                <c:pt idx="161">
                  <c:v>5.0803422041415397E-6</c:v>
                </c:pt>
                <c:pt idx="162">
                  <c:v>4.9204793833635305E-6</c:v>
                </c:pt>
                <c:pt idx="163">
                  <c:v>4.7666376979321573E-6</c:v>
                </c:pt>
                <c:pt idx="164">
                  <c:v>4.6185565852024566E-6</c:v>
                </c:pt>
                <c:pt idx="165">
                  <c:v>4.4759880485007573E-6</c:v>
                </c:pt>
                <c:pt idx="166">
                  <c:v>4.338695998811293E-6</c:v>
                </c:pt>
                <c:pt idx="167">
                  <c:v>4.2064556330152955E-6</c:v>
                </c:pt>
                <c:pt idx="168">
                  <c:v>4.0790528465924681E-6</c:v>
                </c:pt>
                <c:pt idx="169">
                  <c:v>3.95628367881269E-6</c:v>
                </c:pt>
                <c:pt idx="170">
                  <c:v>3.8379537885575527E-6</c:v>
                </c:pt>
                <c:pt idx="171">
                  <c:v>3.7238779590175249E-6</c:v>
                </c:pt>
                <c:pt idx="172">
                  <c:v>3.6138796296109889E-6</c:v>
                </c:pt>
                <c:pt idx="173">
                  <c:v>3.5077904535666232E-6</c:v>
                </c:pt>
                <c:pt idx="174">
                  <c:v>3.4054498797004101E-6</c:v>
                </c:pt>
                <c:pt idx="175">
                  <c:v>3.3067047570038458E-6</c:v>
                </c:pt>
                <c:pt idx="176">
                  <c:v>3.2114089607399068E-6</c:v>
                </c:pt>
                <c:pt idx="177">
                  <c:v>3.1194230388195248E-6</c:v>
                </c:pt>
                <c:pt idx="178">
                  <c:v>3.0306138773024777E-6</c:v>
                </c:pt>
                <c:pt idx="179">
                  <c:v>2.9448543839343707E-6</c:v>
                </c:pt>
                <c:pt idx="180">
                  <c:v>2.8620231886947213E-6</c:v>
                </c:pt>
                <c:pt idx="181">
                  <c:v>2.7820043603912224E-6</c:v>
                </c:pt>
                <c:pt idx="182">
                  <c:v>2.7046871383916645E-6</c:v>
                </c:pt>
                <c:pt idx="183">
                  <c:v>2.6299656786380691E-6</c:v>
                </c:pt>
                <c:pt idx="184">
                  <c:v>2.5577388131377392E-6</c:v>
                </c:pt>
                <c:pt idx="185">
                  <c:v>2.4879098221729135E-6</c:v>
                </c:pt>
                <c:pt idx="186">
                  <c:v>2.420386218515126E-6</c:v>
                </c:pt>
                <c:pt idx="187">
                  <c:v>2.355079542972001E-6</c:v>
                </c:pt>
                <c:pt idx="188">
                  <c:v>2.2919051706335001E-6</c:v>
                </c:pt>
                <c:pt idx="189">
                  <c:v>2.230782127221497E-6</c:v>
                </c:pt>
                <c:pt idx="190">
                  <c:v>2.1716329149813121E-6</c:v>
                </c:pt>
                <c:pt idx="191">
                  <c:v>2.1143833475864512E-6</c:v>
                </c:pt>
                <c:pt idx="192">
                  <c:v>2.0589623935585089E-6</c:v>
                </c:pt>
                <c:pt idx="193">
                  <c:v>2.0053020277331023E-6</c:v>
                </c:pt>
                <c:pt idx="194">
                  <c:v>1.9533370903297534E-6</c:v>
                </c:pt>
                <c:pt idx="195">
                  <c:v>1.9030051532093391E-6</c:v>
                </c:pt>
                <c:pt idx="196">
                  <c:v>1.8542463929265684E-6</c:v>
                </c:pt>
                <c:pt idx="197">
                  <c:v>1.8070034702076517E-6</c:v>
                </c:pt>
                <c:pt idx="198">
                  <c:v>1.7612214155045001E-6</c:v>
                </c:pt>
                <c:pt idx="199">
                  <c:v>1.716847520296783E-6</c:v>
                </c:pt>
                <c:pt idx="200">
                  <c:v>1.6738312338319834E-6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A3-46FE-923A-5E89E7E18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2657791"/>
        <c:axId val="1902660191"/>
      </c:lineChart>
      <c:catAx>
        <c:axId val="1902657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02660191"/>
        <c:crosses val="autoZero"/>
        <c:auto val="1"/>
        <c:lblAlgn val="ctr"/>
        <c:lblOffset val="100"/>
        <c:noMultiLvlLbl val="0"/>
      </c:catAx>
      <c:valAx>
        <c:axId val="190266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02657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chart" Target="../charts/chart1.xml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8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7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6.png"/><Relationship Id="rId30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174170</xdr:colOff>
      <xdr:row>6</xdr:row>
      <xdr:rowOff>38099</xdr:rowOff>
    </xdr:from>
    <xdr:ext cx="5246915" cy="3741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2993570" y="1409699"/>
              <a:ext cx="5246915" cy="3741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𝑃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=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1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2</m:t>
                        </m:r>
                      </m:sub>
                    </m:sSub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𝑅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3</m:t>
                        </m:r>
                      </m:sub>
                    </m:sSub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𝐴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4</m:t>
                        </m:r>
                      </m:sub>
                    </m:sSub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𝐹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𝜀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800"/>
            </a:p>
          </xdr:txBody>
        </xdr:sp>
      </mc:Choice>
      <mc:Fallback xmlns="">
        <xdr:sp macro="" textlink="">
          <xdr:nvSpPr>
            <xdr:cNvPr id="2" name="pole tekstowe 1"/>
            <xdr:cNvSpPr txBox="1"/>
          </xdr:nvSpPr>
          <xdr:spPr>
            <a:xfrm>
              <a:off x="2993570" y="1409699"/>
              <a:ext cx="5246915" cy="3741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l-PL" sz="1800" b="0" i="0">
                  <a:latin typeface="Cambria Math"/>
                </a:rPr>
                <a:t>𝑃_𝑡=𝛽_1+𝛽_2 𝑅_𝑡+𝛽_3 𝐴_𝑡+𝛽_4 𝐹_𝑡+𝜀_𝑡</a:t>
              </a:r>
              <a:endParaRPr lang="en-US" sz="1800"/>
            </a:p>
          </xdr:txBody>
        </xdr:sp>
      </mc:Fallback>
    </mc:AlternateContent>
    <xdr:clientData/>
  </xdr:oneCellAnchor>
  <xdr:twoCellAnchor>
    <xdr:from>
      <xdr:col>20</xdr:col>
      <xdr:colOff>52203</xdr:colOff>
      <xdr:row>3</xdr:row>
      <xdr:rowOff>166996</xdr:rowOff>
    </xdr:from>
    <xdr:to>
      <xdr:col>23</xdr:col>
      <xdr:colOff>318903</xdr:colOff>
      <xdr:row>4</xdr:row>
      <xdr:rowOff>222464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3D05351-EF54-F50F-DE05-CC9C00B6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1527" y="816937"/>
          <a:ext cx="2115670" cy="301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88281</xdr:colOff>
      <xdr:row>9</xdr:row>
      <xdr:rowOff>106867</xdr:rowOff>
    </xdr:from>
    <xdr:to>
      <xdr:col>23</xdr:col>
      <xdr:colOff>307356</xdr:colOff>
      <xdr:row>11</xdr:row>
      <xdr:rowOff>153562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7898086-242E-2F4E-AF8E-7350CFDB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6013" y="2044391"/>
          <a:ext cx="2054380" cy="446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94607</xdr:colOff>
      <xdr:row>21</xdr:row>
      <xdr:rowOff>116752</xdr:rowOff>
    </xdr:from>
    <xdr:to>
      <xdr:col>24</xdr:col>
      <xdr:colOff>275582</xdr:colOff>
      <xdr:row>23</xdr:row>
      <xdr:rowOff>11720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40787E8-A41D-5B5A-E389-FD334174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5586" y="4538784"/>
          <a:ext cx="2612890" cy="324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106866</xdr:colOff>
      <xdr:row>11</xdr:row>
      <xdr:rowOff>83635</xdr:rowOff>
    </xdr:from>
    <xdr:to>
      <xdr:col>25</xdr:col>
      <xdr:colOff>306891</xdr:colOff>
      <xdr:row>14</xdr:row>
      <xdr:rowOff>75039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0B7EBB7-DD7D-4961-60D3-2BADA9521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9903" y="2420745"/>
          <a:ext cx="1380195" cy="655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134744</xdr:colOff>
      <xdr:row>14</xdr:row>
      <xdr:rowOff>130097</xdr:rowOff>
    </xdr:from>
    <xdr:to>
      <xdr:col>25</xdr:col>
      <xdr:colOff>306194</xdr:colOff>
      <xdr:row>17</xdr:row>
      <xdr:rowOff>139622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9D070C6-651C-8703-5449-DD40FF33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37781" y="3131634"/>
          <a:ext cx="1351620" cy="608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36479</xdr:colOff>
      <xdr:row>23</xdr:row>
      <xdr:rowOff>1</xdr:rowOff>
    </xdr:from>
    <xdr:to>
      <xdr:col>27</xdr:col>
      <xdr:colOff>398429</xdr:colOff>
      <xdr:row>26</xdr:row>
      <xdr:rowOff>38101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1458083-3213-DFA8-235B-CF540420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7458" y="4851671"/>
          <a:ext cx="4569162" cy="633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564311</xdr:colOff>
      <xdr:row>25</xdr:row>
      <xdr:rowOff>3204</xdr:rowOff>
    </xdr:from>
    <xdr:to>
      <xdr:col>30</xdr:col>
      <xdr:colOff>88241</xdr:colOff>
      <xdr:row>26</xdr:row>
      <xdr:rowOff>155994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3D551B1F-DFE1-26B1-54BB-2832D30DA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4971" y="5268912"/>
          <a:ext cx="1292345" cy="354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0</xdr:colOff>
      <xdr:row>3</xdr:row>
      <xdr:rowOff>0</xdr:rowOff>
    </xdr:from>
    <xdr:to>
      <xdr:col>42</xdr:col>
      <xdr:colOff>323850</xdr:colOff>
      <xdr:row>5</xdr:row>
      <xdr:rowOff>66675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BAF2BEAB-446F-0E10-B183-5631FF7B9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4550" y="647700"/>
          <a:ext cx="563880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36</xdr:col>
      <xdr:colOff>147204</xdr:colOff>
      <xdr:row>12</xdr:row>
      <xdr:rowOff>8659</xdr:rowOff>
    </xdr:from>
    <xdr:to>
      <xdr:col>38</xdr:col>
      <xdr:colOff>53686</xdr:colOff>
      <xdr:row>13</xdr:row>
      <xdr:rowOff>103909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D8EA54CB-95B2-8585-10B8-A1CB6898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46170" y="2597727"/>
          <a:ext cx="1084118" cy="303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36</xdr:col>
      <xdr:colOff>155863</xdr:colOff>
      <xdr:row>13</xdr:row>
      <xdr:rowOff>190501</xdr:rowOff>
    </xdr:from>
    <xdr:to>
      <xdr:col>40</xdr:col>
      <xdr:colOff>508288</xdr:colOff>
      <xdr:row>15</xdr:row>
      <xdr:rowOff>96982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604EACC9-FFCE-88C1-40ED-6780E350A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4829" y="2987387"/>
          <a:ext cx="2707698" cy="313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259772</xdr:colOff>
      <xdr:row>19</xdr:row>
      <xdr:rowOff>30307</xdr:rowOff>
    </xdr:from>
    <xdr:ext cx="4385336" cy="3741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pole tekstowe 13">
              <a:extLst>
                <a:ext uri="{FF2B5EF4-FFF2-40B4-BE49-F238E27FC236}">
                  <a16:creationId xmlns:a16="http://schemas.microsoft.com/office/drawing/2014/main" id="{ABD0B1EF-C3A1-4C1E-BF3E-AF70D0839D51}"/>
                </a:ext>
              </a:extLst>
            </xdr:cNvPr>
            <xdr:cNvSpPr txBox="1"/>
          </xdr:nvSpPr>
          <xdr:spPr>
            <a:xfrm>
              <a:off x="5052579" y="4030807"/>
              <a:ext cx="4385336" cy="3741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𝑃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=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1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2</m:t>
                        </m:r>
                      </m:sub>
                    </m:sSub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𝑅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3</m:t>
                        </m:r>
                      </m:sub>
                    </m:sSub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𝐴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4</m:t>
                        </m:r>
                      </m:sub>
                    </m:sSub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𝐹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𝜀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800"/>
            </a:p>
          </xdr:txBody>
        </xdr:sp>
      </mc:Choice>
      <mc:Fallback xmlns="">
        <xdr:sp macro="" textlink="">
          <xdr:nvSpPr>
            <xdr:cNvPr id="14" name="pole tekstowe 13">
              <a:extLst>
                <a:ext uri="{FF2B5EF4-FFF2-40B4-BE49-F238E27FC236}">
                  <a16:creationId xmlns:a16="http://schemas.microsoft.com/office/drawing/2014/main" id="{ABD0B1EF-C3A1-4C1E-BF3E-AF70D0839D51}"/>
                </a:ext>
              </a:extLst>
            </xdr:cNvPr>
            <xdr:cNvSpPr txBox="1"/>
          </xdr:nvSpPr>
          <xdr:spPr>
            <a:xfrm>
              <a:off x="5052579" y="4030807"/>
              <a:ext cx="4385336" cy="3741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pl-PL" sz="1800" b="0" i="0">
                  <a:latin typeface="Cambria Math"/>
                </a:rPr>
                <a:t>𝑃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𝑡=𝛽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1+𝛽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2</a:t>
              </a:r>
              <a:r>
                <a:rPr lang="pl-PL" sz="1800" b="0" i="0">
                  <a:latin typeface="Cambria Math" panose="02040503050406030204" pitchFamily="18" charset="0"/>
                </a:rPr>
                <a:t> </a:t>
              </a:r>
              <a:r>
                <a:rPr lang="pl-PL" sz="1800" b="0" i="0">
                  <a:latin typeface="Cambria Math"/>
                </a:rPr>
                <a:t>𝑅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𝑡+𝛽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3</a:t>
              </a:r>
              <a:r>
                <a:rPr lang="pl-PL" sz="1800" b="0" i="0">
                  <a:latin typeface="Cambria Math" panose="02040503050406030204" pitchFamily="18" charset="0"/>
                </a:rPr>
                <a:t> </a:t>
              </a:r>
              <a:r>
                <a:rPr lang="pl-PL" sz="1800" b="0" i="0">
                  <a:latin typeface="Cambria Math"/>
                </a:rPr>
                <a:t>𝐴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𝑡+𝛽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4</a:t>
              </a:r>
              <a:r>
                <a:rPr lang="pl-PL" sz="1800" b="0" i="0">
                  <a:latin typeface="Cambria Math" panose="02040503050406030204" pitchFamily="18" charset="0"/>
                </a:rPr>
                <a:t> </a:t>
              </a:r>
              <a:r>
                <a:rPr lang="pl-PL" sz="1800" b="0" i="0">
                  <a:latin typeface="Cambria Math"/>
                </a:rPr>
                <a:t>𝐹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𝑡+𝜀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𝑡</a:t>
              </a:r>
              <a:endParaRPr lang="en-US" sz="1800"/>
            </a:p>
          </xdr:txBody>
        </xdr:sp>
      </mc:Fallback>
    </mc:AlternateContent>
    <xdr:clientData/>
  </xdr:oneCellAnchor>
  <xdr:twoCellAnchor>
    <xdr:from>
      <xdr:col>33</xdr:col>
      <xdr:colOff>120805</xdr:colOff>
      <xdr:row>21</xdr:row>
      <xdr:rowOff>227672</xdr:rowOff>
    </xdr:from>
    <xdr:to>
      <xdr:col>37</xdr:col>
      <xdr:colOff>520855</xdr:colOff>
      <xdr:row>23</xdr:row>
      <xdr:rowOff>57615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9EF4B3FB-BA37-1FD8-CA0C-0E375EFC1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0951" y="4655635"/>
          <a:ext cx="2760392" cy="322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36</xdr:col>
      <xdr:colOff>65049</xdr:colOff>
      <xdr:row>9</xdr:row>
      <xdr:rowOff>51110</xdr:rowOff>
    </xdr:from>
    <xdr:to>
      <xdr:col>39</xdr:col>
      <xdr:colOff>312699</xdr:colOff>
      <xdr:row>11</xdr:row>
      <xdr:rowOff>202349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32313D43-24BE-1A13-2432-F2C4BA4C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85451" y="1997927"/>
          <a:ext cx="2017907" cy="550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34</xdr:col>
      <xdr:colOff>591272</xdr:colOff>
      <xdr:row>23</xdr:row>
      <xdr:rowOff>180220</xdr:rowOff>
    </xdr:from>
    <xdr:to>
      <xdr:col>38</xdr:col>
      <xdr:colOff>294781</xdr:colOff>
      <xdr:row>25</xdr:row>
      <xdr:rowOff>132595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CD794F96-0822-6B6D-2F83-1872E3C20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69070" y="5108901"/>
          <a:ext cx="2135424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39</xdr:col>
      <xdr:colOff>13938</xdr:colOff>
      <xdr:row>24</xdr:row>
      <xdr:rowOff>69696</xdr:rowOff>
    </xdr:from>
    <xdr:to>
      <xdr:col>41</xdr:col>
      <xdr:colOff>52039</xdr:colOff>
      <xdr:row>26</xdr:row>
      <xdr:rowOff>3021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9F37594A-5566-8175-7F82-4E01E552C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04597" y="5180672"/>
          <a:ext cx="1218271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35</xdr:col>
      <xdr:colOff>55756</xdr:colOff>
      <xdr:row>31</xdr:row>
      <xdr:rowOff>185854</xdr:rowOff>
    </xdr:from>
    <xdr:to>
      <xdr:col>37</xdr:col>
      <xdr:colOff>446281</xdr:colOff>
      <xdr:row>33</xdr:row>
      <xdr:rowOff>137997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446DD71A-7160-D434-D6A6-12B0C182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6073" y="6648915"/>
          <a:ext cx="1570696" cy="333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45</xdr:col>
      <xdr:colOff>126758</xdr:colOff>
      <xdr:row>9</xdr:row>
      <xdr:rowOff>39493</xdr:rowOff>
    </xdr:from>
    <xdr:to>
      <xdr:col>48</xdr:col>
      <xdr:colOff>374408</xdr:colOff>
      <xdr:row>11</xdr:row>
      <xdr:rowOff>190732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CD5B10BC-87EC-4938-A21F-DCEAC53E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9941" y="1986310"/>
          <a:ext cx="2017906" cy="550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48</xdr:col>
      <xdr:colOff>571499</xdr:colOff>
      <xdr:row>9</xdr:row>
      <xdr:rowOff>51110</xdr:rowOff>
    </xdr:from>
    <xdr:to>
      <xdr:col>50</xdr:col>
      <xdr:colOff>476714</xdr:colOff>
      <xdr:row>11</xdr:row>
      <xdr:rowOff>193520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37A09FD6-E223-DB04-C1CB-8929F7582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02609" y="1997927"/>
          <a:ext cx="1085385" cy="541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51</xdr:col>
      <xdr:colOff>116159</xdr:colOff>
      <xdr:row>9</xdr:row>
      <xdr:rowOff>1</xdr:rowOff>
    </xdr:from>
    <xdr:to>
      <xdr:col>53</xdr:col>
      <xdr:colOff>363808</xdr:colOff>
      <xdr:row>11</xdr:row>
      <xdr:rowOff>218612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FF984253-DE84-65AA-FF62-F4B17DDF4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17525" y="1946818"/>
          <a:ext cx="1427820" cy="618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45</xdr:col>
      <xdr:colOff>83551</xdr:colOff>
      <xdr:row>22</xdr:row>
      <xdr:rowOff>8020</xdr:rowOff>
    </xdr:from>
    <xdr:to>
      <xdr:col>51</xdr:col>
      <xdr:colOff>214179</xdr:colOff>
      <xdr:row>24</xdr:row>
      <xdr:rowOff>57733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380ACDF1-EB81-A08E-CD54-78B3D990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711" y="4689456"/>
          <a:ext cx="4277042" cy="487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48</xdr:col>
      <xdr:colOff>22860</xdr:colOff>
      <xdr:row>23</xdr:row>
      <xdr:rowOff>113764</xdr:rowOff>
    </xdr:from>
    <xdr:to>
      <xdr:col>51</xdr:col>
      <xdr:colOff>453390</xdr:colOff>
      <xdr:row>25</xdr:row>
      <xdr:rowOff>108585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FC606CAE-69CF-DDA7-BDD2-84C60CF8D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0490" y="5070574"/>
          <a:ext cx="2202180" cy="375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47</xdr:col>
      <xdr:colOff>255944</xdr:colOff>
      <xdr:row>33</xdr:row>
      <xdr:rowOff>39246</xdr:rowOff>
    </xdr:from>
    <xdr:to>
      <xdr:col>51</xdr:col>
      <xdr:colOff>446647</xdr:colOff>
      <xdr:row>35</xdr:row>
      <xdr:rowOff>34768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FAB43E52-02F6-6193-8B4D-2798D67AC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3322" y="6883307"/>
          <a:ext cx="2904166" cy="395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48</xdr:col>
      <xdr:colOff>254476</xdr:colOff>
      <xdr:row>43</xdr:row>
      <xdr:rowOff>57911</xdr:rowOff>
    </xdr:from>
    <xdr:to>
      <xdr:col>53</xdr:col>
      <xdr:colOff>359020</xdr:colOff>
      <xdr:row>45</xdr:row>
      <xdr:rowOff>127935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F60207CF-89A0-35C5-A677-0B96D4DB2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2252" y="8853756"/>
          <a:ext cx="3369320" cy="457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50</xdr:col>
      <xdr:colOff>63384</xdr:colOff>
      <xdr:row>35</xdr:row>
      <xdr:rowOff>63186</xdr:rowOff>
    </xdr:from>
    <xdr:to>
      <xdr:col>54</xdr:col>
      <xdr:colOff>356103</xdr:colOff>
      <xdr:row>37</xdr:row>
      <xdr:rowOff>54371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10574AEF-9A99-9D63-CA89-18F29D51C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7780" y="7330941"/>
          <a:ext cx="2650606" cy="372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61</xdr:col>
      <xdr:colOff>127397</xdr:colOff>
      <xdr:row>31</xdr:row>
      <xdr:rowOff>98337</xdr:rowOff>
    </xdr:from>
    <xdr:to>
      <xdr:col>66</xdr:col>
      <xdr:colOff>545307</xdr:colOff>
      <xdr:row>33</xdr:row>
      <xdr:rowOff>182165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C3D9B04F-9CF6-04A3-E067-22053453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15741" y="6617009"/>
          <a:ext cx="3364707" cy="464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61</xdr:col>
      <xdr:colOff>204059</xdr:colOff>
      <xdr:row>34</xdr:row>
      <xdr:rowOff>118066</xdr:rowOff>
    </xdr:from>
    <xdr:to>
      <xdr:col>69</xdr:col>
      <xdr:colOff>232057</xdr:colOff>
      <xdr:row>41</xdr:row>
      <xdr:rowOff>181931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FC05AFF3-EAC7-7C57-AF88-1C77BC608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0292403" y="7220144"/>
          <a:ext cx="4742874" cy="1473191"/>
        </a:xfrm>
        <a:prstGeom prst="rect">
          <a:avLst/>
        </a:prstGeom>
      </xdr:spPr>
    </xdr:pic>
    <xdr:clientData/>
  </xdr:twoCellAnchor>
  <xdr:twoCellAnchor>
    <xdr:from>
      <xdr:col>61</xdr:col>
      <xdr:colOff>29765</xdr:colOff>
      <xdr:row>42</xdr:row>
      <xdr:rowOff>43467</xdr:rowOff>
    </xdr:from>
    <xdr:to>
      <xdr:col>66</xdr:col>
      <xdr:colOff>236933</xdr:colOff>
      <xdr:row>44</xdr:row>
      <xdr:rowOff>122633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F9232DB8-9882-552B-0411-26E5D7BE5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77703" y="8705264"/>
          <a:ext cx="3153964" cy="472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137949</xdr:colOff>
      <xdr:row>43</xdr:row>
      <xdr:rowOff>67749</xdr:rowOff>
    </xdr:from>
    <xdr:to>
      <xdr:col>26</xdr:col>
      <xdr:colOff>164553</xdr:colOff>
      <xdr:row>45</xdr:row>
      <xdr:rowOff>23975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EC278352-E3C4-DA98-D519-A3931EE9D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8759" y="8863594"/>
          <a:ext cx="3238828" cy="343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60</xdr:col>
      <xdr:colOff>409575</xdr:colOff>
      <xdr:row>46</xdr:row>
      <xdr:rowOff>142875</xdr:rowOff>
    </xdr:from>
    <xdr:to>
      <xdr:col>67</xdr:col>
      <xdr:colOff>514515</xdr:colOff>
      <xdr:row>60</xdr:row>
      <xdr:rowOff>170414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A8A5418C-40E0-4DCD-9101-91162CB81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69</xdr:col>
      <xdr:colOff>185921</xdr:colOff>
      <xdr:row>9</xdr:row>
      <xdr:rowOff>162108</xdr:rowOff>
    </xdr:from>
    <xdr:ext cx="3600266" cy="37414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5" name="pole tekstowe 34">
              <a:extLst>
                <a:ext uri="{FF2B5EF4-FFF2-40B4-BE49-F238E27FC236}">
                  <a16:creationId xmlns:a16="http://schemas.microsoft.com/office/drawing/2014/main" id="{3E04DCD2-86DF-4971-816F-F15B16EB6353}"/>
                </a:ext>
              </a:extLst>
            </xdr:cNvPr>
            <xdr:cNvSpPr txBox="1"/>
          </xdr:nvSpPr>
          <xdr:spPr>
            <a:xfrm>
              <a:off x="45548734" y="2186171"/>
              <a:ext cx="3600266" cy="3741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𝑃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=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1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2</m:t>
                        </m:r>
                      </m:sub>
                    </m:sSub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𝑅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3</m:t>
                        </m:r>
                      </m:sub>
                    </m:sSub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𝐴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4</m:t>
                        </m:r>
                      </m:sub>
                    </m:sSub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𝐹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  <m:r>
                      <a:rPr lang="pl-PL" sz="18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pl-PL" sz="18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800" b="0" i="1">
                            <a:latin typeface="Cambria Math"/>
                          </a:rPr>
                          <m:t>𝜀</m:t>
                        </m:r>
                      </m:e>
                      <m:sub>
                        <m:r>
                          <a:rPr lang="pl-PL" sz="1800" b="0" i="1">
                            <a:latin typeface="Cambria Math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800"/>
            </a:p>
          </xdr:txBody>
        </xdr:sp>
      </mc:Choice>
      <mc:Fallback>
        <xdr:sp macro="" textlink="">
          <xdr:nvSpPr>
            <xdr:cNvPr id="35" name="pole tekstowe 34">
              <a:extLst>
                <a:ext uri="{FF2B5EF4-FFF2-40B4-BE49-F238E27FC236}">
                  <a16:creationId xmlns:a16="http://schemas.microsoft.com/office/drawing/2014/main" id="{3E04DCD2-86DF-4971-816F-F15B16EB6353}"/>
                </a:ext>
              </a:extLst>
            </xdr:cNvPr>
            <xdr:cNvSpPr txBox="1"/>
          </xdr:nvSpPr>
          <xdr:spPr>
            <a:xfrm>
              <a:off x="45548734" y="2186171"/>
              <a:ext cx="3600266" cy="3741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pl-PL" sz="1800" b="0" i="0">
                  <a:latin typeface="Cambria Math"/>
                </a:rPr>
                <a:t>𝑃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𝑡=𝛽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1+𝛽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2</a:t>
              </a:r>
              <a:r>
                <a:rPr lang="pl-PL" sz="1800" b="0" i="0">
                  <a:latin typeface="Cambria Math" panose="02040503050406030204" pitchFamily="18" charset="0"/>
                </a:rPr>
                <a:t> </a:t>
              </a:r>
              <a:r>
                <a:rPr lang="pl-PL" sz="1800" b="0" i="0">
                  <a:latin typeface="Cambria Math"/>
                </a:rPr>
                <a:t>𝑅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𝑡+𝛽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3</a:t>
              </a:r>
              <a:r>
                <a:rPr lang="pl-PL" sz="1800" b="0" i="0">
                  <a:latin typeface="Cambria Math" panose="02040503050406030204" pitchFamily="18" charset="0"/>
                </a:rPr>
                <a:t> </a:t>
              </a:r>
              <a:r>
                <a:rPr lang="pl-PL" sz="1800" b="0" i="0">
                  <a:latin typeface="Cambria Math"/>
                </a:rPr>
                <a:t>𝐴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𝑡+𝛽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4</a:t>
              </a:r>
              <a:r>
                <a:rPr lang="pl-PL" sz="1800" b="0" i="0">
                  <a:latin typeface="Cambria Math" panose="02040503050406030204" pitchFamily="18" charset="0"/>
                </a:rPr>
                <a:t> </a:t>
              </a:r>
              <a:r>
                <a:rPr lang="pl-PL" sz="1800" b="0" i="0">
                  <a:latin typeface="Cambria Math"/>
                </a:rPr>
                <a:t>𝐹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𝑡+𝜀</a:t>
              </a:r>
              <a:r>
                <a:rPr lang="pl-PL" sz="1800" b="0" i="0">
                  <a:latin typeface="Cambria Math" panose="02040503050406030204" pitchFamily="18" charset="0"/>
                </a:rPr>
                <a:t>_</a:t>
              </a:r>
              <a:r>
                <a:rPr lang="pl-PL" sz="1800" b="0" i="0">
                  <a:latin typeface="Cambria Math"/>
                </a:rPr>
                <a:t>𝑡</a:t>
              </a:r>
              <a:endParaRPr lang="en-US" sz="1800"/>
            </a:p>
          </xdr:txBody>
        </xdr:sp>
      </mc:Fallback>
    </mc:AlternateContent>
    <xdr:clientData/>
  </xdr:oneCellAnchor>
  <xdr:twoCellAnchor>
    <xdr:from>
      <xdr:col>72</xdr:col>
      <xdr:colOff>887452</xdr:colOff>
      <xdr:row>20</xdr:row>
      <xdr:rowOff>88281</xdr:rowOff>
    </xdr:from>
    <xdr:to>
      <xdr:col>74</xdr:col>
      <xdr:colOff>124987</xdr:colOff>
      <xdr:row>21</xdr:row>
      <xdr:rowOff>202581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1839B253-B764-4866-E079-B09309138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61757" y="4493013"/>
          <a:ext cx="952035" cy="323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71</xdr:col>
      <xdr:colOff>570343</xdr:colOff>
      <xdr:row>34</xdr:row>
      <xdr:rowOff>141621</xdr:rowOff>
    </xdr:from>
    <xdr:to>
      <xdr:col>75</xdr:col>
      <xdr:colOff>590780</xdr:colOff>
      <xdr:row>36</xdr:row>
      <xdr:rowOff>175423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47E68C07-2465-E448-6543-207B56F85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0766" y="7468544"/>
          <a:ext cx="3156360" cy="422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72</xdr:col>
      <xdr:colOff>294568</xdr:colOff>
      <xdr:row>27</xdr:row>
      <xdr:rowOff>152440</xdr:rowOff>
    </xdr:from>
    <xdr:to>
      <xdr:col>75</xdr:col>
      <xdr:colOff>490086</xdr:colOff>
      <xdr:row>30</xdr:row>
      <xdr:rowOff>9565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D1BF1B1E-5B83-6AF9-BD8C-E6E66237D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48472" y="6101902"/>
          <a:ext cx="273796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75</xdr:col>
      <xdr:colOff>332757</xdr:colOff>
      <xdr:row>20</xdr:row>
      <xdr:rowOff>8222</xdr:rowOff>
    </xdr:from>
    <xdr:to>
      <xdr:col>81</xdr:col>
      <xdr:colOff>578986</xdr:colOff>
      <xdr:row>22</xdr:row>
      <xdr:rowOff>58469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3C1998AF-3336-903F-CBE5-31684086E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21986" y="4460479"/>
          <a:ext cx="4034457" cy="512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74</xdr:col>
      <xdr:colOff>371309</xdr:colOff>
      <xdr:row>18</xdr:row>
      <xdr:rowOff>178198</xdr:rowOff>
    </xdr:from>
    <xdr:to>
      <xdr:col>79</xdr:col>
      <xdr:colOff>453549</xdr:colOff>
      <xdr:row>20</xdr:row>
      <xdr:rowOff>59440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77344448-8E14-645F-BEAE-C363036F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67266" y="4216798"/>
          <a:ext cx="3277197" cy="294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242"/>
  <sheetViews>
    <sheetView tabSelected="1" topLeftCell="H1" zoomScale="25" zoomScaleNormal="25" workbookViewId="0">
      <selection activeCell="CD28" sqref="CD28"/>
    </sheetView>
  </sheetViews>
  <sheetFormatPr defaultColWidth="8.85546875" defaultRowHeight="15" x14ac:dyDescent="0.25"/>
  <cols>
    <col min="1" max="1" width="17.5703125" customWidth="1"/>
    <col min="3" max="3" width="10.140625" customWidth="1"/>
    <col min="4" max="4" width="8.85546875" customWidth="1"/>
    <col min="11" max="11" width="12" bestFit="1" customWidth="1"/>
    <col min="12" max="12" width="13" bestFit="1" customWidth="1"/>
    <col min="13" max="13" width="10.85546875" bestFit="1" customWidth="1"/>
    <col min="14" max="17" width="9.140625" bestFit="1" customWidth="1"/>
    <col min="21" max="21" width="9.85546875" customWidth="1"/>
    <col min="22" max="22" width="12.7109375" customWidth="1"/>
    <col min="23" max="23" width="12.7109375" bestFit="1" customWidth="1"/>
    <col min="27" max="27" width="12.5703125" bestFit="1" customWidth="1"/>
    <col min="35" max="35" width="12.42578125" bestFit="1" customWidth="1"/>
    <col min="36" max="36" width="9.85546875" bestFit="1" customWidth="1"/>
    <col min="45" max="45" width="13.5703125" customWidth="1"/>
    <col min="47" max="47" width="13.140625" customWidth="1"/>
    <col min="48" max="48" width="10.7109375" customWidth="1"/>
    <col min="49" max="49" width="12.28515625" bestFit="1" customWidth="1"/>
    <col min="50" max="50" width="10" bestFit="1" customWidth="1"/>
    <col min="59" max="59" width="16.28515625" customWidth="1"/>
    <col min="60" max="60" width="15.28515625" customWidth="1"/>
    <col min="61" max="61" width="12.42578125" bestFit="1" customWidth="1"/>
    <col min="73" max="73" width="16.85546875" customWidth="1"/>
    <col min="74" max="74" width="12.42578125" bestFit="1" customWidth="1"/>
    <col min="76" max="76" width="12.28515625" bestFit="1" customWidth="1"/>
    <col min="77" max="77" width="10.140625" bestFit="1" customWidth="1"/>
  </cols>
  <sheetData>
    <row r="1" spans="1:82" ht="15.75" x14ac:dyDescent="0.25">
      <c r="A1" s="2" t="s">
        <v>21</v>
      </c>
      <c r="B1" s="2"/>
      <c r="U1" s="38" t="s">
        <v>29</v>
      </c>
      <c r="V1" s="39"/>
      <c r="W1" s="39"/>
      <c r="X1" s="39"/>
      <c r="Y1" s="39"/>
      <c r="Z1" s="39"/>
      <c r="AA1" s="39"/>
      <c r="AB1" s="39"/>
      <c r="AC1" s="39"/>
      <c r="AD1" s="40"/>
      <c r="AH1" s="38" t="s">
        <v>57</v>
      </c>
      <c r="AI1" s="39"/>
      <c r="AJ1" s="39"/>
      <c r="AK1" s="39"/>
      <c r="AL1" s="39"/>
      <c r="AM1" s="39"/>
      <c r="AN1" s="39"/>
      <c r="AO1" s="39"/>
      <c r="AP1" s="39"/>
      <c r="AQ1" s="40"/>
      <c r="AT1" s="38" t="s">
        <v>73</v>
      </c>
      <c r="AU1" s="39"/>
      <c r="AV1" s="39"/>
      <c r="AW1" s="39"/>
      <c r="AX1" s="39"/>
      <c r="AY1" s="39"/>
      <c r="AZ1" s="39"/>
      <c r="BA1" s="39"/>
      <c r="BB1" s="39"/>
      <c r="BC1" s="40"/>
      <c r="BU1" s="38" t="s">
        <v>148</v>
      </c>
      <c r="BV1" s="39"/>
      <c r="BW1" s="39"/>
      <c r="BX1" s="39"/>
      <c r="BY1" s="39"/>
      <c r="BZ1" s="39"/>
      <c r="CA1" s="39"/>
      <c r="CB1" s="39"/>
      <c r="CC1" s="39"/>
      <c r="CD1" s="40"/>
    </row>
    <row r="2" spans="1:82" ht="16.5" thickBot="1" x14ac:dyDescent="0.3">
      <c r="A2" s="2"/>
      <c r="B2" s="2"/>
      <c r="U2" s="41"/>
      <c r="V2" s="42"/>
      <c r="W2" s="42"/>
      <c r="X2" s="42"/>
      <c r="Y2" s="42"/>
      <c r="Z2" s="42"/>
      <c r="AA2" s="42"/>
      <c r="AB2" s="42"/>
      <c r="AC2" s="42"/>
      <c r="AD2" s="43"/>
      <c r="AH2" s="41"/>
      <c r="AI2" s="42"/>
      <c r="AJ2" s="42"/>
      <c r="AK2" s="42"/>
      <c r="AL2" s="42"/>
      <c r="AM2" s="42"/>
      <c r="AN2" s="42"/>
      <c r="AO2" s="42"/>
      <c r="AP2" s="42"/>
      <c r="AQ2" s="43"/>
      <c r="AT2" s="41"/>
      <c r="AU2" s="42"/>
      <c r="AV2" s="42"/>
      <c r="AW2" s="42"/>
      <c r="AX2" s="42"/>
      <c r="AY2" s="42"/>
      <c r="AZ2" s="42"/>
      <c r="BA2" s="42"/>
      <c r="BB2" s="42"/>
      <c r="BC2" s="43"/>
      <c r="BU2" s="41"/>
      <c r="BV2" s="42"/>
      <c r="BW2" s="42"/>
      <c r="BX2" s="42"/>
      <c r="BY2" s="42"/>
      <c r="BZ2" s="42"/>
      <c r="CA2" s="42"/>
      <c r="CB2" s="42"/>
      <c r="CC2" s="42"/>
      <c r="CD2" s="43"/>
    </row>
    <row r="3" spans="1:82" ht="19.5" thickBot="1" x14ac:dyDescent="0.35">
      <c r="A3" s="11" t="s">
        <v>20</v>
      </c>
      <c r="B3" s="2"/>
      <c r="D3" s="7"/>
      <c r="E3" s="7"/>
      <c r="BU3" s="49" t="s">
        <v>165</v>
      </c>
      <c r="BV3" s="16">
        <v>3</v>
      </c>
    </row>
    <row r="4" spans="1:82" ht="20.25" thickBot="1" x14ac:dyDescent="0.4">
      <c r="A4" s="2" t="s">
        <v>2</v>
      </c>
      <c r="B4" s="2"/>
      <c r="BV4" t="s">
        <v>153</v>
      </c>
    </row>
    <row r="5" spans="1:82" ht="18.75" x14ac:dyDescent="0.25">
      <c r="A5" s="5" t="s">
        <v>7</v>
      </c>
      <c r="B5" s="2"/>
      <c r="BV5" t="s">
        <v>149</v>
      </c>
      <c r="BW5" s="14" t="s">
        <v>150</v>
      </c>
    </row>
    <row r="6" spans="1:82" ht="17.25" x14ac:dyDescent="0.25">
      <c r="A6" s="2" t="s">
        <v>0</v>
      </c>
      <c r="B6" s="2"/>
      <c r="BW6" s="18" t="s">
        <v>151</v>
      </c>
    </row>
    <row r="7" spans="1:82" ht="18" thickBot="1" x14ac:dyDescent="0.3">
      <c r="A7" s="5"/>
      <c r="B7" s="2"/>
      <c r="BW7" s="15" t="s">
        <v>152</v>
      </c>
    </row>
    <row r="8" spans="1:82" ht="16.5" thickBot="1" x14ac:dyDescent="0.3">
      <c r="A8" s="2"/>
      <c r="B8" s="2"/>
    </row>
    <row r="9" spans="1:82" ht="18" customHeight="1" thickBot="1" x14ac:dyDescent="0.3">
      <c r="A9" s="2" t="s">
        <v>12</v>
      </c>
      <c r="B9" s="2"/>
      <c r="U9" s="19" t="s">
        <v>30</v>
      </c>
      <c r="V9" s="20"/>
      <c r="W9" s="20"/>
      <c r="X9" s="20"/>
      <c r="Y9" s="20"/>
      <c r="Z9" s="20"/>
      <c r="AA9" s="20"/>
      <c r="AB9" s="20"/>
      <c r="AC9" s="21"/>
      <c r="AH9" s="19" t="s">
        <v>58</v>
      </c>
      <c r="AI9" s="20"/>
      <c r="AJ9" s="20"/>
      <c r="AK9" s="20"/>
      <c r="AL9" s="20"/>
      <c r="AM9" s="20"/>
      <c r="AN9" s="20"/>
      <c r="AO9" s="20"/>
      <c r="AP9" s="21"/>
      <c r="AT9" s="19" t="s">
        <v>74</v>
      </c>
      <c r="AU9" s="20"/>
      <c r="AV9" s="20"/>
      <c r="AW9" s="20"/>
      <c r="AX9" s="20"/>
      <c r="AY9" s="20"/>
      <c r="AZ9" s="20"/>
      <c r="BA9" s="20"/>
      <c r="BB9" s="21"/>
      <c r="BV9" s="47" t="s">
        <v>155</v>
      </c>
      <c r="BW9" s="47"/>
      <c r="BX9" s="47"/>
      <c r="BY9" s="47"/>
      <c r="BZ9" s="47"/>
      <c r="CA9" s="47"/>
      <c r="CB9" s="47"/>
      <c r="CC9" s="47"/>
    </row>
    <row r="10" spans="1:82" ht="15.75" x14ac:dyDescent="0.25">
      <c r="A10" s="12" t="s">
        <v>19</v>
      </c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BV10" s="47"/>
      <c r="BW10" s="47"/>
      <c r="BX10" s="47"/>
      <c r="BY10" s="47"/>
      <c r="BZ10" s="47"/>
      <c r="CA10" s="47"/>
      <c r="CB10" s="47"/>
      <c r="CC10" s="47"/>
    </row>
    <row r="11" spans="1:82" s="1" customFormat="1" ht="15.75" x14ac:dyDescent="0.25">
      <c r="A11" s="30" t="s">
        <v>13</v>
      </c>
      <c r="B11" s="30" t="s">
        <v>45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AH11" s="1" t="s">
        <v>61</v>
      </c>
      <c r="AI11">
        <f>ROWS(y)</f>
        <v>200</v>
      </c>
      <c r="AK11"/>
    </row>
    <row r="12" spans="1:82" ht="19.5" thickBot="1" x14ac:dyDescent="0.4">
      <c r="A12" s="30" t="s">
        <v>14</v>
      </c>
      <c r="B12" s="30" t="s">
        <v>48</v>
      </c>
      <c r="C12" s="3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BW12" s="49" t="s">
        <v>41</v>
      </c>
      <c r="BX12" s="49" t="s">
        <v>42</v>
      </c>
      <c r="BY12" s="49" t="s">
        <v>43</v>
      </c>
      <c r="BZ12" s="49" t="s">
        <v>44</v>
      </c>
    </row>
    <row r="13" spans="1:82" ht="18" thickBot="1" x14ac:dyDescent="0.3">
      <c r="A13" s="30" t="s">
        <v>16</v>
      </c>
      <c r="B13" s="30" t="s">
        <v>15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U13" s="17" t="s">
        <v>33</v>
      </c>
      <c r="V13" s="16">
        <f>2*V16^2/V17^2</f>
        <v>3.125</v>
      </c>
      <c r="AH13" s="32" t="s">
        <v>59</v>
      </c>
      <c r="AI13">
        <f>V13+AI11</f>
        <v>203.125</v>
      </c>
      <c r="AT13" t="s">
        <v>75</v>
      </c>
      <c r="AU13" s="16">
        <f>AI13/AI14</f>
        <v>1.0612602536391555E-11</v>
      </c>
      <c r="AW13" t="s">
        <v>78</v>
      </c>
      <c r="BA13">
        <f>V16</f>
        <v>10</v>
      </c>
      <c r="BU13" s="16" t="s">
        <v>156</v>
      </c>
      <c r="BV13" s="16" t="s">
        <v>157</v>
      </c>
      <c r="BW13" s="54" t="s">
        <v>154</v>
      </c>
      <c r="BX13" s="55"/>
      <c r="BY13" s="55"/>
      <c r="BZ13" s="56"/>
    </row>
    <row r="14" spans="1:82" ht="18" thickBot="1" x14ac:dyDescent="0.3">
      <c r="A14" s="30" t="s">
        <v>18</v>
      </c>
      <c r="B14" s="30" t="s">
        <v>17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U14" s="17" t="s">
        <v>34</v>
      </c>
      <c r="V14" s="15">
        <f>2*V16/V17^2</f>
        <v>0.3125</v>
      </c>
      <c r="AH14" s="32" t="s">
        <v>60</v>
      </c>
      <c r="AI14" cm="1">
        <f t="array" ref="AI14">V14+MMULT(TRANSPOSE(y),y)+MMULT(MMULT(TRANSPOSE(W28:W31),_xlfn.ANCHORARRAY(AA28)),W28:W31)-MMULT(MMULT(TRANSPOSE(_xlfn.ANCHORARRAY(AJ28)),_xlfn.ANCHORARRAY(AN28)),_xlfn.ANCHORARRAY(AJ28))</f>
        <v>19139979972251.516</v>
      </c>
      <c r="AT14" t="s">
        <v>76</v>
      </c>
      <c r="AU14" s="16">
        <f>SQRT(2*AI13)/AI14</f>
        <v>1.0530650711216694E-12</v>
      </c>
      <c r="AW14" t="s">
        <v>79</v>
      </c>
      <c r="BA14">
        <f>V17</f>
        <v>8</v>
      </c>
      <c r="BU14" s="14">
        <v>1</v>
      </c>
      <c r="BV14" s="14" t="s">
        <v>158</v>
      </c>
      <c r="BW14" s="57">
        <v>1</v>
      </c>
      <c r="BX14" s="20">
        <v>1</v>
      </c>
      <c r="BY14" s="20">
        <v>18</v>
      </c>
      <c r="BZ14" s="21">
        <v>0</v>
      </c>
    </row>
    <row r="15" spans="1:82" ht="18" thickBot="1" x14ac:dyDescent="0.3">
      <c r="A15" s="30" t="s">
        <v>24</v>
      </c>
      <c r="B15" s="30" t="s">
        <v>23</v>
      </c>
      <c r="C15" s="10"/>
      <c r="J15" s="1"/>
      <c r="M15" s="13"/>
      <c r="BU15" s="18">
        <v>2</v>
      </c>
      <c r="BV15" s="18" t="s">
        <v>159</v>
      </c>
      <c r="BW15" s="57">
        <v>1</v>
      </c>
      <c r="BX15" s="20">
        <v>4</v>
      </c>
      <c r="BY15" s="20">
        <v>120</v>
      </c>
      <c r="BZ15" s="21">
        <v>1</v>
      </c>
    </row>
    <row r="16" spans="1:82" ht="18" thickBot="1" x14ac:dyDescent="0.3">
      <c r="A16" s="12" t="s">
        <v>25</v>
      </c>
      <c r="B16" s="12" t="s">
        <v>26</v>
      </c>
      <c r="J16" s="1"/>
      <c r="U16" t="s">
        <v>31</v>
      </c>
      <c r="V16">
        <v>10</v>
      </c>
      <c r="AT16" s="47" t="s">
        <v>77</v>
      </c>
      <c r="AU16" s="47"/>
      <c r="AV16" s="47"/>
      <c r="AW16" s="47"/>
      <c r="AX16" s="47"/>
      <c r="AY16" s="47"/>
      <c r="AZ16" s="47"/>
      <c r="BA16" s="47"/>
      <c r="BU16" s="15">
        <v>3</v>
      </c>
      <c r="BV16" s="15" t="s">
        <v>160</v>
      </c>
      <c r="BW16" s="57">
        <v>1</v>
      </c>
      <c r="BX16" s="20">
        <v>3</v>
      </c>
      <c r="BY16" s="20">
        <v>60</v>
      </c>
      <c r="BZ16" s="21">
        <v>1</v>
      </c>
    </row>
    <row r="17" spans="1:82" ht="16.5" thickBot="1" x14ac:dyDescent="0.3">
      <c r="B17" s="12"/>
      <c r="J17" s="1"/>
      <c r="U17" t="s">
        <v>32</v>
      </c>
      <c r="V17">
        <v>8</v>
      </c>
      <c r="AT17" s="47"/>
      <c r="AU17" s="47"/>
      <c r="AV17" s="47"/>
      <c r="AW17" s="47"/>
      <c r="AX17" s="47"/>
      <c r="AY17" s="47"/>
      <c r="AZ17" s="47"/>
      <c r="BA17" s="47"/>
    </row>
    <row r="18" spans="1:82" ht="16.5" thickBot="1" x14ac:dyDescent="0.3">
      <c r="A18" t="s">
        <v>27</v>
      </c>
      <c r="B18" s="12"/>
      <c r="J18" s="1"/>
      <c r="AT18" s="47"/>
      <c r="AU18" s="47"/>
      <c r="AV18" s="47"/>
      <c r="AW18" s="47"/>
      <c r="AX18" s="47"/>
      <c r="AY18" s="47"/>
      <c r="AZ18" s="47"/>
      <c r="BA18" s="47"/>
      <c r="BE18" s="19" t="s">
        <v>112</v>
      </c>
      <c r="BF18" s="20"/>
      <c r="BG18" s="20"/>
      <c r="BH18" s="20"/>
      <c r="BI18" s="20"/>
      <c r="BJ18" s="20"/>
      <c r="BK18" s="20"/>
      <c r="BL18" s="21"/>
    </row>
    <row r="19" spans="1:82" ht="15.75" x14ac:dyDescent="0.25">
      <c r="A19" t="s">
        <v>22</v>
      </c>
      <c r="B19" s="12"/>
      <c r="J19" s="1"/>
      <c r="BU19" s="1" t="s">
        <v>161</v>
      </c>
    </row>
    <row r="20" spans="1:82" ht="16.5" thickBot="1" x14ac:dyDescent="0.3">
      <c r="A20" t="s">
        <v>28</v>
      </c>
      <c r="B20" s="12"/>
      <c r="J20" s="1"/>
      <c r="BE20" t="s">
        <v>113</v>
      </c>
    </row>
    <row r="21" spans="1:82" ht="16.5" thickBot="1" x14ac:dyDescent="0.3">
      <c r="B21" s="12"/>
      <c r="J21" s="1"/>
      <c r="U21" s="19" t="s">
        <v>35</v>
      </c>
      <c r="V21" s="20"/>
      <c r="W21" s="20"/>
      <c r="X21" s="20"/>
      <c r="Y21" s="20"/>
      <c r="Z21" s="20"/>
      <c r="AA21" s="20"/>
      <c r="AB21" s="20"/>
      <c r="AC21" s="21"/>
      <c r="AH21" s="19" t="s">
        <v>64</v>
      </c>
      <c r="AI21" s="20"/>
      <c r="AJ21" s="20"/>
      <c r="AK21" s="20"/>
      <c r="AL21" s="20"/>
      <c r="AM21" s="20"/>
      <c r="AN21" s="20"/>
      <c r="AO21" s="20"/>
      <c r="AP21" s="21"/>
      <c r="AT21" s="19" t="s">
        <v>80</v>
      </c>
      <c r="AU21" s="20"/>
      <c r="AV21" s="20"/>
      <c r="AW21" s="20"/>
      <c r="AX21" s="20"/>
      <c r="AY21" s="20"/>
      <c r="AZ21" s="20"/>
      <c r="BA21" s="20"/>
      <c r="BB21" s="21"/>
      <c r="BJ21" t="s">
        <v>116</v>
      </c>
    </row>
    <row r="22" spans="1:82" ht="19.5" thickBot="1" x14ac:dyDescent="0.4">
      <c r="A22" s="1"/>
      <c r="D22" t="s">
        <v>11</v>
      </c>
      <c r="E22" t="s">
        <v>8</v>
      </c>
      <c r="F22" t="s">
        <v>9</v>
      </c>
      <c r="G22" t="s">
        <v>10</v>
      </c>
      <c r="I22" s="33" t="s">
        <v>3</v>
      </c>
      <c r="J22" t="s">
        <v>41</v>
      </c>
      <c r="K22" s="3" t="s">
        <v>4</v>
      </c>
      <c r="L22" s="3" t="s">
        <v>5</v>
      </c>
      <c r="M22" s="3" t="s">
        <v>6</v>
      </c>
      <c r="AT22" s="1" t="s">
        <v>81</v>
      </c>
      <c r="BE22" t="s">
        <v>114</v>
      </c>
      <c r="BI22">
        <f>AU42-4*AV42</f>
        <v>4669.9280261753784</v>
      </c>
      <c r="BJ22">
        <v>4600</v>
      </c>
    </row>
    <row r="23" spans="1:82" ht="19.5" thickBot="1" x14ac:dyDescent="0.4">
      <c r="C23" s="9" t="s">
        <v>1</v>
      </c>
      <c r="D23" s="3" t="s">
        <v>4</v>
      </c>
      <c r="E23" s="3" t="s">
        <v>5</v>
      </c>
      <c r="F23" s="3" t="s">
        <v>6</v>
      </c>
      <c r="G23" s="4" t="s">
        <v>3</v>
      </c>
      <c r="I23" s="34" t="s">
        <v>62</v>
      </c>
      <c r="J23" s="44" t="s">
        <v>63</v>
      </c>
      <c r="K23" s="45"/>
      <c r="L23" s="45"/>
      <c r="M23" s="46"/>
      <c r="BE23" t="s">
        <v>115</v>
      </c>
      <c r="BI23">
        <f>AU42+4*AV42</f>
        <v>14201.88574251434</v>
      </c>
      <c r="BJ23">
        <v>14200</v>
      </c>
      <c r="BV23" t="s">
        <v>163</v>
      </c>
      <c r="BY23" t="s">
        <v>172</v>
      </c>
    </row>
    <row r="24" spans="1:82" ht="18" thickBot="1" x14ac:dyDescent="0.3">
      <c r="C24">
        <v>1</v>
      </c>
      <c r="D24">
        <v>2</v>
      </c>
      <c r="E24">
        <v>47.14</v>
      </c>
      <c r="F24">
        <v>1</v>
      </c>
      <c r="G24">
        <v>675000</v>
      </c>
      <c r="I24" s="14">
        <f t="shared" ref="I24:I55" si="0">G24</f>
        <v>675000</v>
      </c>
      <c r="J24" s="22">
        <v>1</v>
      </c>
      <c r="K24" s="23">
        <f>D24</f>
        <v>2</v>
      </c>
      <c r="L24" s="23">
        <f t="shared" ref="L24:M24" si="1">E24</f>
        <v>47.14</v>
      </c>
      <c r="M24" s="24">
        <f t="shared" si="1"/>
        <v>1</v>
      </c>
      <c r="BU24" s="16" t="s">
        <v>156</v>
      </c>
      <c r="BV24" s="16" t="s">
        <v>162</v>
      </c>
      <c r="BW24" s="16" t="s">
        <v>164</v>
      </c>
      <c r="BX24" s="16" t="s">
        <v>169</v>
      </c>
      <c r="BY24" s="60" t="s">
        <v>170</v>
      </c>
      <c r="BZ24" s="61" t="s">
        <v>171</v>
      </c>
    </row>
    <row r="25" spans="1:82" ht="15.75" thickBot="1" x14ac:dyDescent="0.3">
      <c r="C25">
        <v>2</v>
      </c>
      <c r="D25">
        <v>3</v>
      </c>
      <c r="E25">
        <v>80</v>
      </c>
      <c r="F25">
        <v>1</v>
      </c>
      <c r="G25">
        <v>1034930</v>
      </c>
      <c r="I25" s="18">
        <f t="shared" si="0"/>
        <v>1034930</v>
      </c>
      <c r="J25" s="25">
        <v>1</v>
      </c>
      <c r="K25">
        <f t="shared" ref="K25:K88" si="2">D25</f>
        <v>3</v>
      </c>
      <c r="L25">
        <f t="shared" ref="L25:L88" si="3">E25</f>
        <v>80</v>
      </c>
      <c r="M25" s="26">
        <f t="shared" ref="M25:M88" si="4">F25</f>
        <v>1</v>
      </c>
      <c r="AU25" s="1" t="s">
        <v>65</v>
      </c>
      <c r="BE25" t="s">
        <v>117</v>
      </c>
      <c r="BG25">
        <f>BJ23-BJ22</f>
        <v>9600</v>
      </c>
      <c r="BU25" s="14">
        <v>1</v>
      </c>
      <c r="BV25" s="59" cm="1">
        <f t="array" ref="BV25:BV27">MMULT(BW14:BZ16,_xlfn.ANCHORARRAY(AJ28))</f>
        <v>130943.21369157673</v>
      </c>
      <c r="BW25" s="59" cm="1">
        <f t="array" ref="BW25">SQRT(INDEX(_xlfn.ANCHORARRAY($BU$39),BU25,BU25))</f>
        <v>314244.0809600362</v>
      </c>
      <c r="BX25" s="14">
        <f>$AI$13/($AI$13-2)/BW25^2</f>
        <v>1.0227349771678631E-11</v>
      </c>
      <c r="BY25" s="62">
        <f>BV25-$BZ$32/SQRT(BX25)</f>
        <v>-485599.87475036411</v>
      </c>
      <c r="BZ25" s="63">
        <f>BV25+$BZ$32/SQRT(BX25)</f>
        <v>747486.30213351757</v>
      </c>
    </row>
    <row r="26" spans="1:82" ht="15.75" thickBot="1" x14ac:dyDescent="0.3">
      <c r="C26">
        <v>3</v>
      </c>
      <c r="D26">
        <v>4</v>
      </c>
      <c r="E26">
        <v>80.31</v>
      </c>
      <c r="F26">
        <v>1</v>
      </c>
      <c r="G26">
        <v>865000</v>
      </c>
      <c r="I26" s="18">
        <f t="shared" si="0"/>
        <v>865000</v>
      </c>
      <c r="J26" s="25">
        <v>1</v>
      </c>
      <c r="K26">
        <f t="shared" si="2"/>
        <v>4</v>
      </c>
      <c r="L26">
        <f t="shared" si="3"/>
        <v>80.31</v>
      </c>
      <c r="M26" s="26">
        <f t="shared" si="4"/>
        <v>1</v>
      </c>
      <c r="AU26" s="1" t="s">
        <v>83</v>
      </c>
      <c r="BU26" s="18">
        <v>2</v>
      </c>
      <c r="BV26" s="18">
        <v>1243565.1255323333</v>
      </c>
      <c r="BW26" s="18" cm="1">
        <f t="array" ref="BW26">SQRT(INDEX(_xlfn.ANCHORARRAY($BU$39),BU26,BU26))</f>
        <v>310869.6817711441</v>
      </c>
      <c r="BX26" s="18">
        <f t="shared" ref="BX26:BX27" si="5">$AI$13/($AI$13-2)/BW26^2</f>
        <v>1.0450584567936836E-11</v>
      </c>
      <c r="BY26" s="57">
        <f>BV26-$BZ$32/SQRT(BX26)</f>
        <v>633642.56751120277</v>
      </c>
      <c r="BZ26" s="21">
        <f>BV26+$BZ$32/SQRT(BX26)</f>
        <v>1853487.6835534638</v>
      </c>
      <c r="CA26" t="s">
        <v>175</v>
      </c>
    </row>
    <row r="27" spans="1:82" ht="15.75" thickBot="1" x14ac:dyDescent="0.3">
      <c r="C27">
        <v>4</v>
      </c>
      <c r="D27">
        <v>2</v>
      </c>
      <c r="E27">
        <v>55</v>
      </c>
      <c r="F27">
        <v>1</v>
      </c>
      <c r="G27">
        <v>1045000</v>
      </c>
      <c r="I27" s="18">
        <f t="shared" si="0"/>
        <v>1045000</v>
      </c>
      <c r="J27" s="25">
        <v>1</v>
      </c>
      <c r="K27">
        <f t="shared" si="2"/>
        <v>2</v>
      </c>
      <c r="L27">
        <f t="shared" si="3"/>
        <v>55</v>
      </c>
      <c r="M27" s="26">
        <f t="shared" si="4"/>
        <v>1</v>
      </c>
      <c r="U27" s="1" t="s">
        <v>36</v>
      </c>
      <c r="W27" t="s">
        <v>49</v>
      </c>
      <c r="AA27" t="s">
        <v>50</v>
      </c>
      <c r="AH27" s="1" t="s">
        <v>36</v>
      </c>
      <c r="AJ27" s="32" t="s">
        <v>67</v>
      </c>
      <c r="AN27" s="32" t="s">
        <v>66</v>
      </c>
      <c r="AT27" s="1" t="s">
        <v>53</v>
      </c>
      <c r="AU27" s="1" t="s">
        <v>82</v>
      </c>
      <c r="AW27" s="1" t="s">
        <v>84</v>
      </c>
      <c r="BE27" t="s">
        <v>118</v>
      </c>
      <c r="BF27">
        <v>200</v>
      </c>
      <c r="BG27" t="s">
        <v>119</v>
      </c>
      <c r="BU27" s="15">
        <v>3</v>
      </c>
      <c r="BV27" s="15">
        <v>665349.48029648536</v>
      </c>
      <c r="BW27" s="15" cm="1">
        <f t="array" ref="BW27">SQRT(INDEX(_xlfn.ANCHORARRAY($BU$39),BU27,BU27))</f>
        <v>310630.28686396708</v>
      </c>
      <c r="BX27" s="15">
        <f t="shared" si="5"/>
        <v>1.0466698777477036E-11</v>
      </c>
      <c r="BY27" s="57">
        <f>BV27-$BZ$32/SQRT(BX27)</f>
        <v>55896.61218956823</v>
      </c>
      <c r="BZ27" s="21">
        <f>BV27+$BZ$32/SQRT(BX27)</f>
        <v>1274802.3484034026</v>
      </c>
    </row>
    <row r="28" spans="1:82" ht="17.25" x14ac:dyDescent="0.25">
      <c r="C28">
        <v>5</v>
      </c>
      <c r="D28">
        <v>3</v>
      </c>
      <c r="E28">
        <v>97</v>
      </c>
      <c r="F28">
        <v>1</v>
      </c>
      <c r="G28">
        <v>725000</v>
      </c>
      <c r="I28" s="18">
        <f t="shared" si="0"/>
        <v>725000</v>
      </c>
      <c r="J28" s="25">
        <v>1</v>
      </c>
      <c r="K28">
        <f t="shared" si="2"/>
        <v>3</v>
      </c>
      <c r="L28">
        <f t="shared" si="3"/>
        <v>97</v>
      </c>
      <c r="M28" s="26">
        <f t="shared" si="4"/>
        <v>1</v>
      </c>
      <c r="U28" s="14" t="s">
        <v>37</v>
      </c>
      <c r="V28" t="s">
        <v>41</v>
      </c>
      <c r="W28" s="14">
        <v>0</v>
      </c>
      <c r="X28" t="s">
        <v>46</v>
      </c>
      <c r="AA28" s="22" cm="1">
        <f t="array" ref="AA28:AD31">V14/(V13-2)*MINVERSE(AA35:AD38)</f>
        <v>1.1111111111111112E-8</v>
      </c>
      <c r="AB28" s="23">
        <v>0</v>
      </c>
      <c r="AC28" s="23">
        <v>0</v>
      </c>
      <c r="AD28" s="24">
        <v>0</v>
      </c>
      <c r="AH28" s="14" t="s">
        <v>37</v>
      </c>
      <c r="AI28" t="s">
        <v>41</v>
      </c>
      <c r="AJ28" s="14" cm="1">
        <f t="array" ref="AJ28:AJ31">MMULT(MINVERSE(_xlfn.ANCHORARRAY(AN28)),MMULT(_xlfn.ANCHORARRAY(AA28),W28:W31)+MMULT(MMULT(TRANSPOSE(X),X),_xlfn.ANCHORARRAY(AJ36)))</f>
        <v>-50964.342401787173</v>
      </c>
      <c r="AN28" s="22" cm="1">
        <f t="array" ref="AN28:AQ31">_xlfn.ANCHORARRAY(AA28)+MMULT(TRANSPOSE(X),X)</f>
        <v>200.0000000111111</v>
      </c>
      <c r="AO28" s="23">
        <v>529</v>
      </c>
      <c r="AP28" s="23">
        <v>14584.700000000003</v>
      </c>
      <c r="AQ28" s="24">
        <v>162</v>
      </c>
      <c r="AT28" t="s">
        <v>37</v>
      </c>
      <c r="AU28" s="14">
        <f>AJ28</f>
        <v>-50964.342401787173</v>
      </c>
      <c r="AW28" s="22" cm="1">
        <f t="array" ref="AW28:AZ31">AI14/(AI13-2)*MINVERSE(_xlfn.ANCHORARRAY(AN28))</f>
        <v>4961137665.6812696</v>
      </c>
      <c r="AX28" s="23">
        <v>-812263036.13591266</v>
      </c>
      <c r="AY28" s="23">
        <v>-6218661.8053650353</v>
      </c>
      <c r="AZ28" s="24">
        <v>-2325175748.4620013</v>
      </c>
      <c r="BG28" t="s">
        <v>120</v>
      </c>
      <c r="CC28" s="64" t="s">
        <v>168</v>
      </c>
      <c r="CD28" s="64"/>
    </row>
    <row r="29" spans="1:82" x14ac:dyDescent="0.25">
      <c r="C29">
        <v>6</v>
      </c>
      <c r="D29">
        <v>4</v>
      </c>
      <c r="E29">
        <v>75.89</v>
      </c>
      <c r="F29">
        <v>1</v>
      </c>
      <c r="G29">
        <v>872735</v>
      </c>
      <c r="I29" s="18">
        <f t="shared" si="0"/>
        <v>872735</v>
      </c>
      <c r="J29" s="25">
        <v>1</v>
      </c>
      <c r="K29">
        <f t="shared" si="2"/>
        <v>4</v>
      </c>
      <c r="L29">
        <f t="shared" si="3"/>
        <v>75.89</v>
      </c>
      <c r="M29" s="26">
        <f t="shared" si="4"/>
        <v>1</v>
      </c>
      <c r="U29" s="18" t="s">
        <v>38</v>
      </c>
      <c r="V29" t="s">
        <v>42</v>
      </c>
      <c r="W29" s="18">
        <v>1000</v>
      </c>
      <c r="X29" t="s">
        <v>47</v>
      </c>
      <c r="AA29" s="25">
        <v>0</v>
      </c>
      <c r="AB29">
        <v>6.944444444444444E-8</v>
      </c>
      <c r="AC29">
        <v>0</v>
      </c>
      <c r="AD29" s="26">
        <v>0</v>
      </c>
      <c r="AH29" s="18" t="s">
        <v>38</v>
      </c>
      <c r="AI29" t="s">
        <v>42</v>
      </c>
      <c r="AJ29" s="18">
        <v>12061.232175156445</v>
      </c>
      <c r="AN29" s="25">
        <v>529</v>
      </c>
      <c r="AO29">
        <v>1645.0000000694445</v>
      </c>
      <c r="AP29">
        <v>44887.929999999993</v>
      </c>
      <c r="AQ29" s="26">
        <v>434</v>
      </c>
      <c r="AT29" t="s">
        <v>38</v>
      </c>
      <c r="AU29" s="18">
        <f t="shared" ref="AU29:AU31" si="6">AJ29</f>
        <v>12061.232175156445</v>
      </c>
      <c r="AW29" s="25">
        <v>-812263036.13591206</v>
      </c>
      <c r="AX29">
        <v>1323396978.7509036</v>
      </c>
      <c r="AY29">
        <v>-36426751.356303513</v>
      </c>
      <c r="AZ29" s="26">
        <v>-39204654.424324967</v>
      </c>
      <c r="BG29" t="s">
        <v>121</v>
      </c>
      <c r="BY29" t="s">
        <v>100</v>
      </c>
      <c r="BZ29">
        <v>0.95</v>
      </c>
      <c r="CA29" t="s">
        <v>173</v>
      </c>
    </row>
    <row r="30" spans="1:82" x14ac:dyDescent="0.25">
      <c r="C30">
        <v>7</v>
      </c>
      <c r="D30">
        <v>2</v>
      </c>
      <c r="E30">
        <v>45</v>
      </c>
      <c r="F30">
        <v>1</v>
      </c>
      <c r="G30">
        <v>399000</v>
      </c>
      <c r="I30" s="18">
        <f t="shared" si="0"/>
        <v>399000</v>
      </c>
      <c r="J30" s="25">
        <v>1</v>
      </c>
      <c r="K30">
        <f t="shared" si="2"/>
        <v>2</v>
      </c>
      <c r="L30">
        <f t="shared" si="3"/>
        <v>45</v>
      </c>
      <c r="M30" s="26">
        <f t="shared" si="4"/>
        <v>1</v>
      </c>
      <c r="U30" s="18" t="s">
        <v>39</v>
      </c>
      <c r="V30" t="s">
        <v>43</v>
      </c>
      <c r="W30" s="18">
        <v>7000</v>
      </c>
      <c r="X30" t="s">
        <v>47</v>
      </c>
      <c r="AA30" s="25">
        <v>0</v>
      </c>
      <c r="AB30">
        <v>0</v>
      </c>
      <c r="AC30">
        <v>6.944444444444444E-8</v>
      </c>
      <c r="AD30" s="26">
        <v>0</v>
      </c>
      <c r="AH30" s="18" t="s">
        <v>39</v>
      </c>
      <c r="AI30" t="s">
        <v>43</v>
      </c>
      <c r="AJ30" s="18">
        <v>9435.9068843448586</v>
      </c>
      <c r="AN30" s="25">
        <v>14584.700000000003</v>
      </c>
      <c r="AO30">
        <v>44887.929999999993</v>
      </c>
      <c r="AP30">
        <v>1292682.9556000698</v>
      </c>
      <c r="AQ30" s="26">
        <v>11980.660000000002</v>
      </c>
      <c r="AT30" t="s">
        <v>39</v>
      </c>
      <c r="AU30" s="18">
        <f t="shared" si="6"/>
        <v>9435.9068843448586</v>
      </c>
      <c r="AW30" s="25">
        <v>-6218661.8053650493</v>
      </c>
      <c r="AX30">
        <v>-36426751.356303506</v>
      </c>
      <c r="AY30">
        <v>1419659.6547824037</v>
      </c>
      <c r="AZ30" s="26">
        <v>-1184113.200483114</v>
      </c>
      <c r="BY30" t="s">
        <v>103</v>
      </c>
      <c r="BZ30">
        <f>1-BZ29</f>
        <v>5.0000000000000044E-2</v>
      </c>
    </row>
    <row r="31" spans="1:82" ht="15.75" thickBot="1" x14ac:dyDescent="0.3">
      <c r="C31">
        <v>8</v>
      </c>
      <c r="D31">
        <v>3</v>
      </c>
      <c r="E31">
        <v>90</v>
      </c>
      <c r="F31">
        <v>1</v>
      </c>
      <c r="G31">
        <v>1990000</v>
      </c>
      <c r="I31" s="18">
        <f t="shared" si="0"/>
        <v>1990000</v>
      </c>
      <c r="J31" s="25">
        <v>1</v>
      </c>
      <c r="K31">
        <f t="shared" si="2"/>
        <v>3</v>
      </c>
      <c r="L31">
        <f t="shared" si="3"/>
        <v>90</v>
      </c>
      <c r="M31" s="26">
        <f t="shared" si="4"/>
        <v>1</v>
      </c>
      <c r="U31" s="15" t="s">
        <v>40</v>
      </c>
      <c r="V31" t="s">
        <v>44</v>
      </c>
      <c r="W31" s="15">
        <v>0</v>
      </c>
      <c r="X31" t="s">
        <v>47</v>
      </c>
      <c r="AA31" s="27">
        <v>0</v>
      </c>
      <c r="AB31" s="28">
        <v>0</v>
      </c>
      <c r="AC31" s="28">
        <v>0</v>
      </c>
      <c r="AD31" s="29">
        <v>6.944444444444444E-8</v>
      </c>
      <c r="AH31" s="15" t="s">
        <v>40</v>
      </c>
      <c r="AI31" t="s">
        <v>44</v>
      </c>
      <c r="AJ31" s="15">
        <v>113975.71311211167</v>
      </c>
      <c r="AN31" s="27">
        <v>162</v>
      </c>
      <c r="AO31" s="28">
        <v>434</v>
      </c>
      <c r="AP31" s="28">
        <v>11980.660000000002</v>
      </c>
      <c r="AQ31" s="29">
        <v>162.00000006944444</v>
      </c>
      <c r="AT31" t="s">
        <v>40</v>
      </c>
      <c r="AU31" s="15">
        <f t="shared" si="6"/>
        <v>113975.71311211167</v>
      </c>
      <c r="AW31" s="27">
        <v>-2325175748.4620032</v>
      </c>
      <c r="AX31" s="28">
        <v>-39204654.424324036</v>
      </c>
      <c r="AY31" s="28">
        <v>-1184113.2004831245</v>
      </c>
      <c r="AZ31" s="29">
        <v>3105212022.8628983</v>
      </c>
      <c r="BE31" t="s">
        <v>122</v>
      </c>
      <c r="BU31" t="s">
        <v>166</v>
      </c>
    </row>
    <row r="32" spans="1:82" x14ac:dyDescent="0.25">
      <c r="C32">
        <v>9</v>
      </c>
      <c r="D32">
        <v>2</v>
      </c>
      <c r="E32">
        <v>31</v>
      </c>
      <c r="F32">
        <v>1</v>
      </c>
      <c r="G32">
        <v>395000</v>
      </c>
      <c r="I32" s="18">
        <f t="shared" si="0"/>
        <v>395000</v>
      </c>
      <c r="J32" s="25">
        <v>1</v>
      </c>
      <c r="K32">
        <f t="shared" si="2"/>
        <v>2</v>
      </c>
      <c r="L32">
        <f t="shared" si="3"/>
        <v>31</v>
      </c>
      <c r="M32" s="26">
        <f t="shared" si="4"/>
        <v>1</v>
      </c>
      <c r="BG32">
        <f>BG25/BF27</f>
        <v>48</v>
      </c>
      <c r="BU32" s="22" cm="1">
        <f t="array" ref="BU32:BW34">MINVERSE(_xlfn.MUNIT(BV3)+MMULT(MMULT(BW14:BZ16,MINVERSE(_xlfn.ANCHORARRAY(AN28))),TRANSPOSE(BW14:BZ16)))</f>
        <v>0.96379902427775421</v>
      </c>
      <c r="BV32" s="23">
        <v>9.7604712049869369E-3</v>
      </c>
      <c r="BW32" s="24">
        <v>-1.9562514314849116E-3</v>
      </c>
      <c r="BY32" t="s">
        <v>174</v>
      </c>
      <c r="BZ32">
        <f>_xlfn.T.INV.2T(BZ30,AI13)</f>
        <v>1.9717188484634527</v>
      </c>
    </row>
    <row r="33" spans="3:75" x14ac:dyDescent="0.25">
      <c r="C33">
        <v>10</v>
      </c>
      <c r="D33">
        <v>3</v>
      </c>
      <c r="E33">
        <v>100</v>
      </c>
      <c r="F33">
        <v>0</v>
      </c>
      <c r="G33">
        <v>765000</v>
      </c>
      <c r="I33" s="18">
        <f t="shared" si="0"/>
        <v>765000</v>
      </c>
      <c r="J33" s="25">
        <v>1</v>
      </c>
      <c r="K33">
        <f t="shared" si="2"/>
        <v>3</v>
      </c>
      <c r="L33">
        <f t="shared" si="3"/>
        <v>100</v>
      </c>
      <c r="M33" s="26">
        <f t="shared" si="4"/>
        <v>0</v>
      </c>
      <c r="V33" s="53" t="s">
        <v>51</v>
      </c>
      <c r="AT33" s="1" t="s">
        <v>85</v>
      </c>
      <c r="BE33" t="s">
        <v>130</v>
      </c>
      <c r="BU33" s="25">
        <v>9.7604712049869421E-3</v>
      </c>
      <c r="BV33" s="58">
        <v>0.9848466989424719</v>
      </c>
      <c r="BW33" s="26">
        <v>-3.7906412223025657E-3</v>
      </c>
    </row>
    <row r="34" spans="3:75" ht="15.75" thickBot="1" x14ac:dyDescent="0.3">
      <c r="C34">
        <v>11</v>
      </c>
      <c r="D34">
        <v>3</v>
      </c>
      <c r="E34">
        <v>70.25</v>
      </c>
      <c r="F34">
        <v>1</v>
      </c>
      <c r="G34">
        <v>467500</v>
      </c>
      <c r="I34" s="18">
        <f t="shared" si="0"/>
        <v>467500</v>
      </c>
      <c r="J34" s="25">
        <v>1</v>
      </c>
      <c r="K34">
        <f t="shared" si="2"/>
        <v>3</v>
      </c>
      <c r="L34">
        <f t="shared" si="3"/>
        <v>70.25</v>
      </c>
      <c r="M34" s="26">
        <f t="shared" si="4"/>
        <v>1</v>
      </c>
      <c r="U34" t="s">
        <v>53</v>
      </c>
      <c r="V34" s="13" t="s">
        <v>141</v>
      </c>
      <c r="W34" s="1" t="s">
        <v>146</v>
      </c>
      <c r="AA34" s="1" t="s">
        <v>54</v>
      </c>
      <c r="AT34" t="s">
        <v>86</v>
      </c>
      <c r="BE34" t="s">
        <v>131</v>
      </c>
      <c r="BF34" s="51" t="s">
        <v>136</v>
      </c>
      <c r="BG34" s="52"/>
      <c r="BH34" s="51" t="s">
        <v>137</v>
      </c>
      <c r="BI34" s="51"/>
      <c r="BU34" s="27">
        <v>-1.9562514314849068E-3</v>
      </c>
      <c r="BV34" s="28">
        <v>-3.7906412223025487E-3</v>
      </c>
      <c r="BW34" s="29">
        <v>0.98627024993717682</v>
      </c>
    </row>
    <row r="35" spans="3:75" ht="15.75" thickBot="1" x14ac:dyDescent="0.3">
      <c r="C35">
        <v>12</v>
      </c>
      <c r="D35">
        <v>3</v>
      </c>
      <c r="E35">
        <v>72.38</v>
      </c>
      <c r="F35">
        <v>0</v>
      </c>
      <c r="G35">
        <v>543000</v>
      </c>
      <c r="I35" s="18">
        <f t="shared" si="0"/>
        <v>543000</v>
      </c>
      <c r="J35" s="25">
        <v>1</v>
      </c>
      <c r="K35">
        <f t="shared" si="2"/>
        <v>3</v>
      </c>
      <c r="L35">
        <f t="shared" si="3"/>
        <v>72.38</v>
      </c>
      <c r="M35" s="26">
        <f t="shared" si="4"/>
        <v>0</v>
      </c>
      <c r="U35" s="14" t="s">
        <v>37</v>
      </c>
      <c r="V35" s="14">
        <v>5000</v>
      </c>
      <c r="W35" s="14">
        <f>$V$13/($V$13-2)/V35^2</f>
        <v>1.1111111111111111E-7</v>
      </c>
      <c r="X35" t="s">
        <v>147</v>
      </c>
      <c r="AA35" s="22">
        <f>V35^2</f>
        <v>25000000</v>
      </c>
      <c r="AB35" s="23">
        <v>0</v>
      </c>
      <c r="AC35" s="23">
        <v>0</v>
      </c>
      <c r="AD35" s="24">
        <v>0</v>
      </c>
      <c r="AJ35" t="s">
        <v>72</v>
      </c>
      <c r="BE35" t="s">
        <v>127</v>
      </c>
      <c r="BF35" s="50" t="s">
        <v>132</v>
      </c>
      <c r="BG35">
        <f>AU42</f>
        <v>9435.9068843448586</v>
      </c>
      <c r="BH35" s="50" t="s">
        <v>138</v>
      </c>
      <c r="BI35">
        <f>W30</f>
        <v>7000</v>
      </c>
    </row>
    <row r="36" spans="3:75" x14ac:dyDescent="0.25">
      <c r="C36">
        <v>13</v>
      </c>
      <c r="D36">
        <v>2</v>
      </c>
      <c r="E36">
        <v>40.340000000000003</v>
      </c>
      <c r="F36">
        <v>1</v>
      </c>
      <c r="G36">
        <v>564760</v>
      </c>
      <c r="I36" s="18">
        <f t="shared" si="0"/>
        <v>564760</v>
      </c>
      <c r="J36" s="25">
        <v>1</v>
      </c>
      <c r="K36">
        <f t="shared" si="2"/>
        <v>2</v>
      </c>
      <c r="L36">
        <f t="shared" si="3"/>
        <v>40.340000000000003</v>
      </c>
      <c r="M36" s="26">
        <f t="shared" si="4"/>
        <v>1</v>
      </c>
      <c r="U36" s="18" t="s">
        <v>38</v>
      </c>
      <c r="V36" s="18">
        <v>2000</v>
      </c>
      <c r="W36" s="18">
        <f t="shared" ref="W36:W38" si="7">$V$13/($V$13-2)/V36^2</f>
        <v>6.9444444444444437E-7</v>
      </c>
      <c r="AA36" s="25">
        <v>0</v>
      </c>
      <c r="AB36">
        <f>V36^2</f>
        <v>4000000</v>
      </c>
      <c r="AC36">
        <v>0</v>
      </c>
      <c r="AD36" s="26">
        <v>0</v>
      </c>
      <c r="AI36" s="14" t="s">
        <v>68</v>
      </c>
      <c r="AJ36" s="14" cm="1">
        <f t="array" ref="AJ36:AJ39">MMULT(MINVERSE(MMULT(TRANSPOSE(X),X)),MMULT(TRANSPOSE(X),y))</f>
        <v>-50964.342631265055</v>
      </c>
      <c r="AU36" s="1" t="s">
        <v>90</v>
      </c>
      <c r="BE36" t="s">
        <v>128</v>
      </c>
      <c r="BF36" s="50" t="s">
        <v>133</v>
      </c>
      <c r="BG36">
        <f>AW42</f>
        <v>7.1139872238689331E-7</v>
      </c>
      <c r="BH36" s="50" t="s">
        <v>139</v>
      </c>
      <c r="BI36">
        <f>W37</f>
        <v>6.9444444444444437E-7</v>
      </c>
    </row>
    <row r="37" spans="3:75" x14ac:dyDescent="0.25">
      <c r="C37">
        <v>14</v>
      </c>
      <c r="D37">
        <v>3</v>
      </c>
      <c r="E37">
        <v>116</v>
      </c>
      <c r="F37">
        <v>1</v>
      </c>
      <c r="G37">
        <v>1400000</v>
      </c>
      <c r="I37" s="18">
        <f t="shared" si="0"/>
        <v>1400000</v>
      </c>
      <c r="J37" s="25">
        <v>1</v>
      </c>
      <c r="K37">
        <f t="shared" si="2"/>
        <v>3</v>
      </c>
      <c r="L37">
        <f t="shared" si="3"/>
        <v>116</v>
      </c>
      <c r="M37" s="26">
        <f t="shared" si="4"/>
        <v>1</v>
      </c>
      <c r="U37" s="18" t="s">
        <v>39</v>
      </c>
      <c r="V37" s="18">
        <v>2000</v>
      </c>
      <c r="W37" s="18">
        <f t="shared" si="7"/>
        <v>6.9444444444444437E-7</v>
      </c>
      <c r="AA37" s="25">
        <v>0</v>
      </c>
      <c r="AB37">
        <v>0</v>
      </c>
      <c r="AC37">
        <f>V37^2</f>
        <v>4000000</v>
      </c>
      <c r="AD37" s="26">
        <v>0</v>
      </c>
      <c r="AI37" s="18" t="s">
        <v>69</v>
      </c>
      <c r="AJ37" s="18">
        <v>12061.232187347799</v>
      </c>
      <c r="AU37" s="1" t="s">
        <v>89</v>
      </c>
      <c r="BE37" t="s">
        <v>129</v>
      </c>
      <c r="BF37" s="50" t="s">
        <v>134</v>
      </c>
      <c r="BG37">
        <f>AI13</f>
        <v>203.125</v>
      </c>
      <c r="BH37" s="50" t="s">
        <v>140</v>
      </c>
      <c r="BI37">
        <f>V13</f>
        <v>3.125</v>
      </c>
    </row>
    <row r="38" spans="3:75" ht="18" thickBot="1" x14ac:dyDescent="0.3">
      <c r="C38">
        <v>15</v>
      </c>
      <c r="D38">
        <v>1</v>
      </c>
      <c r="E38">
        <v>110.67</v>
      </c>
      <c r="F38">
        <v>1</v>
      </c>
      <c r="G38">
        <v>885360</v>
      </c>
      <c r="I38" s="18">
        <f t="shared" si="0"/>
        <v>885360</v>
      </c>
      <c r="J38" s="25">
        <v>1</v>
      </c>
      <c r="K38">
        <f t="shared" si="2"/>
        <v>1</v>
      </c>
      <c r="L38">
        <f t="shared" si="3"/>
        <v>110.67</v>
      </c>
      <c r="M38" s="26">
        <f t="shared" si="4"/>
        <v>1</v>
      </c>
      <c r="U38" s="15" t="s">
        <v>40</v>
      </c>
      <c r="V38" s="15">
        <v>2000</v>
      </c>
      <c r="W38" s="15">
        <f t="shared" si="7"/>
        <v>6.9444444444444437E-7</v>
      </c>
      <c r="AA38" s="27">
        <v>0</v>
      </c>
      <c r="AB38" s="28">
        <v>0</v>
      </c>
      <c r="AC38" s="28">
        <v>0</v>
      </c>
      <c r="AD38" s="29">
        <f>V38^2</f>
        <v>4000000</v>
      </c>
      <c r="AI38" s="18" t="s">
        <v>70</v>
      </c>
      <c r="AJ38" s="18">
        <v>9435.9068839918073</v>
      </c>
      <c r="AU38" s="1" t="s">
        <v>88</v>
      </c>
      <c r="AW38" s="1" t="s">
        <v>96</v>
      </c>
      <c r="BU38" t="s">
        <v>167</v>
      </c>
    </row>
    <row r="39" spans="3:75" ht="15.75" thickBot="1" x14ac:dyDescent="0.3">
      <c r="C39">
        <v>16</v>
      </c>
      <c r="D39">
        <v>4</v>
      </c>
      <c r="E39">
        <v>117</v>
      </c>
      <c r="F39">
        <v>1</v>
      </c>
      <c r="G39">
        <v>1290000</v>
      </c>
      <c r="I39" s="18">
        <f t="shared" si="0"/>
        <v>1290000</v>
      </c>
      <c r="J39" s="25">
        <v>1</v>
      </c>
      <c r="K39">
        <f t="shared" si="2"/>
        <v>4</v>
      </c>
      <c r="L39">
        <f t="shared" si="3"/>
        <v>117</v>
      </c>
      <c r="M39" s="26">
        <f t="shared" si="4"/>
        <v>1</v>
      </c>
      <c r="AI39" s="15" t="s">
        <v>71</v>
      </c>
      <c r="AJ39" s="15">
        <v>113975.71338389395</v>
      </c>
      <c r="AS39" t="s">
        <v>92</v>
      </c>
      <c r="AT39" s="1" t="s">
        <v>53</v>
      </c>
      <c r="AU39" s="1" t="s">
        <v>87</v>
      </c>
      <c r="AV39" s="1" t="s">
        <v>91</v>
      </c>
      <c r="AW39" s="1" t="s">
        <v>95</v>
      </c>
      <c r="AX39" s="1" t="s">
        <v>97</v>
      </c>
      <c r="AY39" s="1" t="s">
        <v>98</v>
      </c>
      <c r="AZ39" s="1" t="s">
        <v>109</v>
      </c>
      <c r="BU39" s="22" cm="1">
        <f t="array" ref="BU39:BW41">AI14/(AI13-2)*MINVERSE(_xlfn.ANCHORARRAY(BU32))</f>
        <v>98749342418.41777</v>
      </c>
      <c r="BV39" s="23">
        <v>-977930775.71035743</v>
      </c>
      <c r="BW39" s="24">
        <v>192109168.6232312</v>
      </c>
    </row>
    <row r="40" spans="3:75" x14ac:dyDescent="0.25">
      <c r="C40">
        <v>17</v>
      </c>
      <c r="D40">
        <v>2</v>
      </c>
      <c r="E40">
        <v>61</v>
      </c>
      <c r="F40">
        <v>1</v>
      </c>
      <c r="G40">
        <v>549000</v>
      </c>
      <c r="I40" s="18">
        <f t="shared" si="0"/>
        <v>549000</v>
      </c>
      <c r="J40" s="25">
        <v>1</v>
      </c>
      <c r="K40">
        <f t="shared" si="2"/>
        <v>2</v>
      </c>
      <c r="L40">
        <f t="shared" si="3"/>
        <v>61</v>
      </c>
      <c r="M40" s="26">
        <f t="shared" si="4"/>
        <v>1</v>
      </c>
      <c r="U40" t="s">
        <v>142</v>
      </c>
      <c r="AA40" t="s">
        <v>55</v>
      </c>
      <c r="AS40">
        <v>1</v>
      </c>
      <c r="AT40" t="s">
        <v>37</v>
      </c>
      <c r="AU40" s="14">
        <f>AU28</f>
        <v>-50964.342401787173</v>
      </c>
      <c r="AV40" s="14" cm="1">
        <f t="array" ref="AV40">SQRT(INDEX(_xlfn.ANCHORARRAY($AW$28),AS40,AS40))</f>
        <v>70435.343867132993</v>
      </c>
      <c r="AW40" s="22">
        <f>$AI$13/($AI$13-2)/AV40^2</f>
        <v>2.035710622631419E-10</v>
      </c>
      <c r="AX40" s="36">
        <f>AU40-$AZ$53/AW40^0.5</f>
        <v>-189157.63568719046</v>
      </c>
      <c r="AY40" s="37">
        <f>AU40+$AZ$53/AW40^0.5</f>
        <v>87228.950883616111</v>
      </c>
      <c r="AZ40" t="s">
        <v>110</v>
      </c>
      <c r="BA40" t="s">
        <v>124</v>
      </c>
      <c r="BF40" t="s">
        <v>123</v>
      </c>
      <c r="BU40" s="25">
        <v>-977930775.71035779</v>
      </c>
      <c r="BV40" s="58">
        <v>96639959044.492401</v>
      </c>
      <c r="BW40" s="26">
        <v>369487302.30788201</v>
      </c>
    </row>
    <row r="41" spans="3:75" ht="15.75" thickBot="1" x14ac:dyDescent="0.3">
      <c r="C41">
        <v>18</v>
      </c>
      <c r="D41">
        <v>3</v>
      </c>
      <c r="E41">
        <v>65</v>
      </c>
      <c r="F41">
        <v>1</v>
      </c>
      <c r="G41">
        <v>650000</v>
      </c>
      <c r="I41" s="18">
        <f t="shared" si="0"/>
        <v>650000</v>
      </c>
      <c r="J41" s="25">
        <v>1</v>
      </c>
      <c r="K41">
        <f t="shared" si="2"/>
        <v>3</v>
      </c>
      <c r="L41">
        <f t="shared" si="3"/>
        <v>65</v>
      </c>
      <c r="M41" s="26">
        <f t="shared" si="4"/>
        <v>1</v>
      </c>
      <c r="U41" t="s">
        <v>143</v>
      </c>
      <c r="AA41" t="s">
        <v>56</v>
      </c>
      <c r="AS41">
        <v>2</v>
      </c>
      <c r="AT41" t="s">
        <v>38</v>
      </c>
      <c r="AU41" s="18">
        <f>AU29</f>
        <v>12061.232175156445</v>
      </c>
      <c r="AV41" s="18" cm="1">
        <f t="array" ref="AV41">SQRT(INDEX(_xlfn.ANCHORARRAY($AW$28),AS41,AS41))</f>
        <v>36378.523592236445</v>
      </c>
      <c r="AW41" s="25">
        <f t="shared" ref="AW41:AW43" si="8">$AI$13/($AI$13-2)/AV41^2</f>
        <v>7.6314520952712324E-10</v>
      </c>
      <c r="AX41" s="25">
        <f t="shared" ref="AX41:AX43" si="9">AU41-$AZ$53/AW41^0.5</f>
        <v>-59312.991390148673</v>
      </c>
      <c r="AY41" s="26">
        <f t="shared" ref="AY41:AY43" si="10">AU41+$AZ$53/AW41^0.5</f>
        <v>83435.455740461563</v>
      </c>
      <c r="AZ41" t="s">
        <v>110</v>
      </c>
      <c r="BA41" t="s">
        <v>42</v>
      </c>
      <c r="BF41" s="49" t="s">
        <v>126</v>
      </c>
      <c r="BG41" s="49" t="s">
        <v>125</v>
      </c>
      <c r="BH41" s="49" t="s">
        <v>135</v>
      </c>
      <c r="BU41" s="27">
        <v>192109168.6232307</v>
      </c>
      <c r="BV41" s="28">
        <v>369487302.3078804</v>
      </c>
      <c r="BW41" s="29">
        <v>96491175117.190475</v>
      </c>
    </row>
    <row r="42" spans="3:75" x14ac:dyDescent="0.25">
      <c r="C42">
        <v>19</v>
      </c>
      <c r="D42">
        <v>2</v>
      </c>
      <c r="E42">
        <v>48</v>
      </c>
      <c r="F42">
        <v>1</v>
      </c>
      <c r="G42">
        <v>530000</v>
      </c>
      <c r="I42" s="18">
        <f t="shared" si="0"/>
        <v>530000</v>
      </c>
      <c r="J42" s="25">
        <v>1</v>
      </c>
      <c r="K42">
        <f t="shared" si="2"/>
        <v>2</v>
      </c>
      <c r="L42">
        <f t="shared" si="3"/>
        <v>48</v>
      </c>
      <c r="M42" s="26">
        <f t="shared" si="4"/>
        <v>1</v>
      </c>
      <c r="U42" t="s">
        <v>144</v>
      </c>
      <c r="AS42">
        <v>3</v>
      </c>
      <c r="AT42" t="s">
        <v>39</v>
      </c>
      <c r="AU42" s="18">
        <f>AU30</f>
        <v>9435.9068843448586</v>
      </c>
      <c r="AV42" s="18" cm="1">
        <f t="array" ref="AV42">SQRT(INDEX(_xlfn.ANCHORARRAY($AW$28),AS42,AS42))</f>
        <v>1191.49471454237</v>
      </c>
      <c r="AW42" s="25">
        <f t="shared" si="8"/>
        <v>7.1139872238689331E-7</v>
      </c>
      <c r="AX42" s="25">
        <f t="shared" si="9"/>
        <v>7098.2086565153113</v>
      </c>
      <c r="AY42" s="26">
        <f t="shared" si="10"/>
        <v>11773.605112174406</v>
      </c>
      <c r="AZ42" t="s">
        <v>111</v>
      </c>
      <c r="BA42" t="s">
        <v>43</v>
      </c>
      <c r="BF42">
        <f>BJ22</f>
        <v>4600</v>
      </c>
      <c r="BG42">
        <f>_xlfn.GAMMA(($BG$37+1)/2)*SQRT($BG$36)/_xlfn.GAMMA($BG$37/2)/SQRT($BG$37*PI())*(1+$BG$36*(BF42-$BG$35)^2/$BG$37)^(-($BG$37+1)/2)</f>
        <v>1.0890347030720026E-7</v>
      </c>
      <c r="BH42">
        <f>_xlfn.GAMMA(($BI$37+1)/2)*SQRT($BI$36)/_xlfn.GAMMA($BI$37/2)/SQRT($BI$37*PI())*(1+$BI$36*(BF42-$BI$35)^2/$BI$37)^(-($BI$37+1)/2)</f>
        <v>5.6140977996603523E-5</v>
      </c>
    </row>
    <row r="43" spans="3:75" ht="15.75" thickBot="1" x14ac:dyDescent="0.3">
      <c r="C43">
        <v>20</v>
      </c>
      <c r="D43">
        <v>1</v>
      </c>
      <c r="E43">
        <v>26.7</v>
      </c>
      <c r="F43">
        <v>1</v>
      </c>
      <c r="G43">
        <v>120150</v>
      </c>
      <c r="I43" s="18">
        <f t="shared" si="0"/>
        <v>120150</v>
      </c>
      <c r="J43" s="25">
        <v>1</v>
      </c>
      <c r="K43">
        <f t="shared" si="2"/>
        <v>1</v>
      </c>
      <c r="L43">
        <f t="shared" si="3"/>
        <v>26.7</v>
      </c>
      <c r="M43" s="26">
        <f t="shared" si="4"/>
        <v>1</v>
      </c>
      <c r="U43" t="s">
        <v>145</v>
      </c>
      <c r="AS43">
        <v>4</v>
      </c>
      <c r="AT43" t="s">
        <v>40</v>
      </c>
      <c r="AU43" s="15">
        <f>AU31</f>
        <v>113975.71311211167</v>
      </c>
      <c r="AV43" s="15" cm="1">
        <f t="array" ref="AV43">SQRT(INDEX(_xlfn.ANCHORARRAY($AW$28),AS43,AS43))</f>
        <v>55724.429318413822</v>
      </c>
      <c r="AW43" s="27">
        <f t="shared" si="8"/>
        <v>3.2524158002753277E-10</v>
      </c>
      <c r="AX43" s="27">
        <f t="shared" si="9"/>
        <v>4645.0563542242598</v>
      </c>
      <c r="AY43" s="29">
        <f t="shared" si="10"/>
        <v>223306.36986999906</v>
      </c>
      <c r="AZ43" t="s">
        <v>111</v>
      </c>
      <c r="BA43" t="s">
        <v>44</v>
      </c>
      <c r="BF43">
        <f>BF42+$BG$32</f>
        <v>4648</v>
      </c>
      <c r="BG43">
        <f t="shared" ref="BG43:BG106" si="11">_xlfn.GAMMA(($BG$37+1)/2)*SQRT($BG$36)/_xlfn.GAMMA($BG$37/2)/SQRT($BG$37*PI())*(1+$BG$36*(BF43-$BG$35)^2/$BG$37)^(-($BG$37+1)/2)</f>
        <v>1.2687439470717584E-7</v>
      </c>
      <c r="BH43">
        <f t="shared" ref="BH43:BH106" si="12">_xlfn.GAMMA(($BI$37+1)/2)*SQRT($BI$36)/_xlfn.GAMMA($BI$37/2)/SQRT($BI$37*PI())*(1+$BI$36*(BF43-$BI$35)^2/$BI$37)^(-($BI$37+1)/2)</f>
        <v>5.880553561506748E-5</v>
      </c>
    </row>
    <row r="44" spans="3:75" x14ac:dyDescent="0.25">
      <c r="C44">
        <v>21</v>
      </c>
      <c r="D44">
        <v>4</v>
      </c>
      <c r="E44">
        <v>100</v>
      </c>
      <c r="F44">
        <v>1</v>
      </c>
      <c r="G44">
        <v>699000</v>
      </c>
      <c r="I44" s="18">
        <f t="shared" si="0"/>
        <v>699000</v>
      </c>
      <c r="J44" s="25">
        <v>1</v>
      </c>
      <c r="K44">
        <f t="shared" si="2"/>
        <v>4</v>
      </c>
      <c r="L44">
        <f t="shared" si="3"/>
        <v>100</v>
      </c>
      <c r="M44" s="26">
        <f t="shared" si="4"/>
        <v>1</v>
      </c>
      <c r="AU44" s="1" t="s">
        <v>93</v>
      </c>
      <c r="BF44">
        <f t="shared" ref="BF44:BF107" si="13">BF43+$BG$32</f>
        <v>4696</v>
      </c>
      <c r="BG44">
        <f t="shared" si="11"/>
        <v>1.4761908094232385E-7</v>
      </c>
      <c r="BH44">
        <f t="shared" si="12"/>
        <v>6.1602554484499274E-5</v>
      </c>
    </row>
    <row r="45" spans="3:75" ht="15.75" thickBot="1" x14ac:dyDescent="0.3">
      <c r="C45">
        <v>22</v>
      </c>
      <c r="D45">
        <v>4</v>
      </c>
      <c r="E45">
        <v>122.21</v>
      </c>
      <c r="F45">
        <v>1</v>
      </c>
      <c r="G45">
        <v>1680000</v>
      </c>
      <c r="I45" s="18">
        <f t="shared" si="0"/>
        <v>1680000</v>
      </c>
      <c r="J45" s="25">
        <v>1</v>
      </c>
      <c r="K45">
        <f t="shared" si="2"/>
        <v>4</v>
      </c>
      <c r="L45">
        <f t="shared" si="3"/>
        <v>122.21</v>
      </c>
      <c r="M45" s="26">
        <f t="shared" si="4"/>
        <v>1</v>
      </c>
      <c r="AU45" t="s">
        <v>94</v>
      </c>
      <c r="AV45" t="s">
        <v>52</v>
      </c>
      <c r="BF45">
        <f t="shared" si="13"/>
        <v>4744</v>
      </c>
      <c r="BG45">
        <f t="shared" si="11"/>
        <v>1.7153178241392214E-7</v>
      </c>
      <c r="BH45">
        <f t="shared" si="12"/>
        <v>6.4537757100858984E-5</v>
      </c>
      <c r="BI45" s="48"/>
    </row>
    <row r="46" spans="3:75" x14ac:dyDescent="0.25">
      <c r="C46">
        <v>23</v>
      </c>
      <c r="D46">
        <v>2</v>
      </c>
      <c r="E46">
        <v>50.08</v>
      </c>
      <c r="F46">
        <v>1</v>
      </c>
      <c r="G46">
        <v>545000</v>
      </c>
      <c r="I46" s="18">
        <f t="shared" si="0"/>
        <v>545000</v>
      </c>
      <c r="J46" s="25">
        <v>1</v>
      </c>
      <c r="K46">
        <f t="shared" si="2"/>
        <v>2</v>
      </c>
      <c r="L46">
        <f t="shared" si="3"/>
        <v>50.08</v>
      </c>
      <c r="M46" s="26">
        <f t="shared" si="4"/>
        <v>1</v>
      </c>
      <c r="AU46" s="14">
        <f>W28</f>
        <v>0</v>
      </c>
      <c r="AV46" s="24">
        <f>V35</f>
        <v>5000</v>
      </c>
      <c r="BF46">
        <f t="shared" si="13"/>
        <v>4792</v>
      </c>
      <c r="BG46">
        <f t="shared" si="11"/>
        <v>1.9905708815499412E-7</v>
      </c>
      <c r="BH46">
        <f t="shared" si="12"/>
        <v>6.7616926234292956E-5</v>
      </c>
    </row>
    <row r="47" spans="3:75" x14ac:dyDescent="0.25">
      <c r="C47">
        <v>24</v>
      </c>
      <c r="D47">
        <v>3</v>
      </c>
      <c r="E47">
        <v>81.3</v>
      </c>
      <c r="F47">
        <v>1</v>
      </c>
      <c r="G47">
        <v>730000</v>
      </c>
      <c r="I47" s="18">
        <f t="shared" si="0"/>
        <v>730000</v>
      </c>
      <c r="J47" s="25">
        <v>1</v>
      </c>
      <c r="K47">
        <f t="shared" si="2"/>
        <v>3</v>
      </c>
      <c r="L47">
        <f t="shared" si="3"/>
        <v>81.3</v>
      </c>
      <c r="M47" s="26">
        <f t="shared" si="4"/>
        <v>1</v>
      </c>
      <c r="AU47" s="18">
        <f t="shared" ref="AU47:AU49" si="14">W29</f>
        <v>1000</v>
      </c>
      <c r="AV47" s="26">
        <f t="shared" ref="AV47:AV49" si="15">V36</f>
        <v>2000</v>
      </c>
      <c r="AY47" t="s">
        <v>99</v>
      </c>
      <c r="BF47">
        <f t="shared" si="13"/>
        <v>4840</v>
      </c>
      <c r="BG47">
        <f t="shared" si="11"/>
        <v>2.3069543659046729E-7</v>
      </c>
      <c r="BH47">
        <f t="shared" si="12"/>
        <v>7.0845871832007944E-5</v>
      </c>
    </row>
    <row r="48" spans="3:75" x14ac:dyDescent="0.25">
      <c r="C48">
        <v>25</v>
      </c>
      <c r="D48">
        <v>3</v>
      </c>
      <c r="E48">
        <v>55.2</v>
      </c>
      <c r="F48">
        <v>1</v>
      </c>
      <c r="G48">
        <v>580000</v>
      </c>
      <c r="I48" s="18">
        <f t="shared" si="0"/>
        <v>580000</v>
      </c>
      <c r="J48" s="25">
        <v>1</v>
      </c>
      <c r="K48">
        <f t="shared" si="2"/>
        <v>3</v>
      </c>
      <c r="L48">
        <f t="shared" si="3"/>
        <v>55.2</v>
      </c>
      <c r="M48" s="26">
        <f t="shared" si="4"/>
        <v>1</v>
      </c>
      <c r="AU48" s="18">
        <f t="shared" si="14"/>
        <v>7000</v>
      </c>
      <c r="AV48" s="26">
        <f t="shared" si="15"/>
        <v>2000</v>
      </c>
      <c r="AY48" t="s">
        <v>100</v>
      </c>
      <c r="AZ48" s="35">
        <v>0.95</v>
      </c>
      <c r="BA48" t="s">
        <v>101</v>
      </c>
      <c r="BF48">
        <f t="shared" si="13"/>
        <v>4888</v>
      </c>
      <c r="BG48">
        <f t="shared" si="11"/>
        <v>2.6700909398035207E-7</v>
      </c>
      <c r="BH48">
        <f t="shared" si="12"/>
        <v>7.423039191477693E-5</v>
      </c>
    </row>
    <row r="49" spans="3:60" ht="15.75" thickBot="1" x14ac:dyDescent="0.3">
      <c r="C49">
        <v>26</v>
      </c>
      <c r="D49">
        <v>2</v>
      </c>
      <c r="E49">
        <v>46.1</v>
      </c>
      <c r="F49">
        <v>1</v>
      </c>
      <c r="G49">
        <v>590000</v>
      </c>
      <c r="I49" s="18">
        <f t="shared" si="0"/>
        <v>590000</v>
      </c>
      <c r="J49" s="25">
        <v>1</v>
      </c>
      <c r="K49">
        <f t="shared" si="2"/>
        <v>2</v>
      </c>
      <c r="L49">
        <f t="shared" si="3"/>
        <v>46.1</v>
      </c>
      <c r="M49" s="26">
        <f t="shared" si="4"/>
        <v>1</v>
      </c>
      <c r="AU49" s="15">
        <f t="shared" si="14"/>
        <v>0</v>
      </c>
      <c r="AV49" s="29">
        <f t="shared" si="15"/>
        <v>2000</v>
      </c>
      <c r="BA49" t="s">
        <v>102</v>
      </c>
      <c r="BF49">
        <f t="shared" si="13"/>
        <v>4936</v>
      </c>
      <c r="BG49">
        <f t="shared" si="11"/>
        <v>3.0862861597609174E-7</v>
      </c>
      <c r="BH49">
        <f t="shared" si="12"/>
        <v>7.7776226837899778E-5</v>
      </c>
    </row>
    <row r="50" spans="3:60" x14ac:dyDescent="0.25">
      <c r="C50">
        <v>27</v>
      </c>
      <c r="D50">
        <v>2</v>
      </c>
      <c r="E50">
        <v>82</v>
      </c>
      <c r="F50">
        <v>1</v>
      </c>
      <c r="G50">
        <v>799000</v>
      </c>
      <c r="I50" s="18">
        <f t="shared" si="0"/>
        <v>799000</v>
      </c>
      <c r="J50" s="25">
        <v>1</v>
      </c>
      <c r="K50">
        <f t="shared" si="2"/>
        <v>2</v>
      </c>
      <c r="L50">
        <f t="shared" si="3"/>
        <v>82</v>
      </c>
      <c r="M50" s="26">
        <f t="shared" si="4"/>
        <v>1</v>
      </c>
      <c r="AY50" t="s">
        <v>103</v>
      </c>
      <c r="AZ50">
        <f>1-AZ48</f>
        <v>5.0000000000000044E-2</v>
      </c>
      <c r="BA50" s="47" t="s">
        <v>104</v>
      </c>
      <c r="BB50" s="47"/>
      <c r="BC50" s="47"/>
      <c r="BD50" s="47"/>
      <c r="BE50" s="47"/>
      <c r="BF50">
        <f t="shared" si="13"/>
        <v>4984</v>
      </c>
      <c r="BG50">
        <f t="shared" si="11"/>
        <v>3.5625980811367948E-7</v>
      </c>
      <c r="BH50">
        <f t="shared" si="12"/>
        <v>8.1489006272633351E-5</v>
      </c>
    </row>
    <row r="51" spans="3:60" x14ac:dyDescent="0.25">
      <c r="C51">
        <v>28</v>
      </c>
      <c r="D51">
        <v>3</v>
      </c>
      <c r="E51">
        <v>100</v>
      </c>
      <c r="F51">
        <v>0</v>
      </c>
      <c r="G51">
        <v>715000</v>
      </c>
      <c r="I51" s="18">
        <f t="shared" si="0"/>
        <v>715000</v>
      </c>
      <c r="J51" s="25">
        <v>1</v>
      </c>
      <c r="K51">
        <f t="shared" si="2"/>
        <v>3</v>
      </c>
      <c r="L51">
        <f t="shared" si="3"/>
        <v>100</v>
      </c>
      <c r="M51" s="26">
        <f t="shared" si="4"/>
        <v>0</v>
      </c>
      <c r="BA51" s="47"/>
      <c r="BB51" s="47"/>
      <c r="BC51" s="47"/>
      <c r="BD51" s="47"/>
      <c r="BE51" s="47"/>
      <c r="BF51">
        <f t="shared" si="13"/>
        <v>5032</v>
      </c>
      <c r="BG51">
        <f t="shared" si="11"/>
        <v>4.1069119779441312E-7</v>
      </c>
      <c r="BH51">
        <f t="shared" si="12"/>
        <v>8.5374188261477398E-5</v>
      </c>
    </row>
    <row r="52" spans="3:60" x14ac:dyDescent="0.25">
      <c r="C52">
        <v>29</v>
      </c>
      <c r="D52">
        <v>3</v>
      </c>
      <c r="E52">
        <v>109.25</v>
      </c>
      <c r="F52">
        <v>1</v>
      </c>
      <c r="G52">
        <v>1573415</v>
      </c>
      <c r="I52" s="18">
        <f t="shared" si="0"/>
        <v>1573415</v>
      </c>
      <c r="J52" s="25">
        <v>1</v>
      </c>
      <c r="K52">
        <f t="shared" si="2"/>
        <v>3</v>
      </c>
      <c r="L52">
        <f t="shared" si="3"/>
        <v>109.25</v>
      </c>
      <c r="M52" s="26">
        <f t="shared" si="4"/>
        <v>1</v>
      </c>
      <c r="BA52" t="s">
        <v>105</v>
      </c>
      <c r="BF52">
        <f t="shared" si="13"/>
        <v>5080</v>
      </c>
      <c r="BG52">
        <f t="shared" si="11"/>
        <v>4.7280202630125271E-7</v>
      </c>
      <c r="BH52">
        <f t="shared" si="12"/>
        <v>8.9436989713800663E-5</v>
      </c>
    </row>
    <row r="53" spans="3:60" x14ac:dyDescent="0.25">
      <c r="C53">
        <v>30</v>
      </c>
      <c r="D53">
        <v>4</v>
      </c>
      <c r="E53">
        <v>130</v>
      </c>
      <c r="F53">
        <v>0</v>
      </c>
      <c r="G53">
        <v>1400000</v>
      </c>
      <c r="I53" s="18">
        <f t="shared" si="0"/>
        <v>1400000</v>
      </c>
      <c r="J53" s="25">
        <v>1</v>
      </c>
      <c r="K53">
        <f t="shared" si="2"/>
        <v>4</v>
      </c>
      <c r="L53">
        <f t="shared" si="3"/>
        <v>130</v>
      </c>
      <c r="M53" s="26">
        <f t="shared" si="4"/>
        <v>0</v>
      </c>
      <c r="AY53" t="s">
        <v>106</v>
      </c>
      <c r="AZ53">
        <f>_xlfn.T.INV.2T(AZ50,AI13)</f>
        <v>1.9717188484634527</v>
      </c>
      <c r="BA53" t="s">
        <v>107</v>
      </c>
      <c r="BF53">
        <f t="shared" si="13"/>
        <v>5128</v>
      </c>
      <c r="BG53">
        <f t="shared" si="11"/>
        <v>5.4357076460226203E-7</v>
      </c>
      <c r="BH53">
        <f t="shared" si="12"/>
        <v>9.3682307741152956E-5</v>
      </c>
    </row>
    <row r="54" spans="3:60" x14ac:dyDescent="0.25">
      <c r="C54">
        <v>31</v>
      </c>
      <c r="D54">
        <v>3</v>
      </c>
      <c r="E54">
        <v>88.3</v>
      </c>
      <c r="F54">
        <v>1</v>
      </c>
      <c r="G54">
        <v>790000</v>
      </c>
      <c r="I54" s="18">
        <f t="shared" si="0"/>
        <v>790000</v>
      </c>
      <c r="J54" s="25">
        <v>1</v>
      </c>
      <c r="K54">
        <f t="shared" si="2"/>
        <v>3</v>
      </c>
      <c r="L54">
        <f t="shared" si="3"/>
        <v>88.3</v>
      </c>
      <c r="M54" s="26">
        <f t="shared" si="4"/>
        <v>1</v>
      </c>
      <c r="BF54">
        <f t="shared" si="13"/>
        <v>5176</v>
      </c>
      <c r="BG54">
        <f t="shared" si="11"/>
        <v>6.2408415104274645E-7</v>
      </c>
      <c r="BH54">
        <f t="shared" si="12"/>
        <v>9.8114631288770922E-5</v>
      </c>
    </row>
    <row r="55" spans="3:60" x14ac:dyDescent="0.25">
      <c r="C55">
        <v>32</v>
      </c>
      <c r="D55">
        <v>1</v>
      </c>
      <c r="E55">
        <v>37.299999999999997</v>
      </c>
      <c r="F55">
        <v>1</v>
      </c>
      <c r="G55">
        <v>443870</v>
      </c>
      <c r="I55" s="18">
        <f t="shared" si="0"/>
        <v>443870</v>
      </c>
      <c r="J55" s="25">
        <v>1</v>
      </c>
      <c r="K55">
        <f t="shared" si="2"/>
        <v>1</v>
      </c>
      <c r="L55">
        <f t="shared" si="3"/>
        <v>37.299999999999997</v>
      </c>
      <c r="M55" s="26">
        <f t="shared" si="4"/>
        <v>1</v>
      </c>
      <c r="AX55" s="1" t="s">
        <v>108</v>
      </c>
      <c r="BF55">
        <f t="shared" si="13"/>
        <v>5224</v>
      </c>
      <c r="BG55">
        <f t="shared" si="11"/>
        <v>7.1554674246847869E-7</v>
      </c>
      <c r="BH55">
        <f t="shared" si="12"/>
        <v>1.0273794260623198E-4</v>
      </c>
    </row>
    <row r="56" spans="3:60" x14ac:dyDescent="0.25">
      <c r="C56">
        <v>33</v>
      </c>
      <c r="D56">
        <v>2</v>
      </c>
      <c r="E56">
        <v>54</v>
      </c>
      <c r="F56">
        <v>1</v>
      </c>
      <c r="G56">
        <v>470000</v>
      </c>
      <c r="I56" s="18">
        <f t="shared" ref="I56:I87" si="16">G56</f>
        <v>470000</v>
      </c>
      <c r="J56" s="25">
        <v>1</v>
      </c>
      <c r="K56">
        <f t="shared" si="2"/>
        <v>2</v>
      </c>
      <c r="L56">
        <f t="shared" si="3"/>
        <v>54</v>
      </c>
      <c r="M56" s="26">
        <f t="shared" si="4"/>
        <v>1</v>
      </c>
      <c r="BF56">
        <f t="shared" si="13"/>
        <v>5272</v>
      </c>
      <c r="BG56">
        <f t="shared" si="11"/>
        <v>8.1929096280582985E-7</v>
      </c>
      <c r="BH56">
        <f t="shared" si="12"/>
        <v>1.0755560822127248E-4</v>
      </c>
    </row>
    <row r="57" spans="3:60" x14ac:dyDescent="0.25">
      <c r="C57">
        <v>34</v>
      </c>
      <c r="D57">
        <v>3</v>
      </c>
      <c r="E57">
        <v>78</v>
      </c>
      <c r="F57">
        <v>1</v>
      </c>
      <c r="G57">
        <v>627000</v>
      </c>
      <c r="I57" s="18">
        <f t="shared" si="16"/>
        <v>627000</v>
      </c>
      <c r="J57" s="25">
        <v>1</v>
      </c>
      <c r="K57">
        <f t="shared" si="2"/>
        <v>3</v>
      </c>
      <c r="L57">
        <f t="shared" si="3"/>
        <v>78</v>
      </c>
      <c r="M57" s="26">
        <f t="shared" si="4"/>
        <v>1</v>
      </c>
      <c r="BF57">
        <f t="shared" si="13"/>
        <v>5320</v>
      </c>
      <c r="BG57">
        <f t="shared" si="11"/>
        <v>9.3678762460780837E-7</v>
      </c>
      <c r="BH57">
        <f t="shared" si="12"/>
        <v>1.1257025924202177E-4</v>
      </c>
    </row>
    <row r="58" spans="3:60" x14ac:dyDescent="0.25">
      <c r="C58">
        <v>35</v>
      </c>
      <c r="D58" s="6">
        <v>3</v>
      </c>
      <c r="E58">
        <v>77.5</v>
      </c>
      <c r="F58">
        <v>1</v>
      </c>
      <c r="G58">
        <v>750000</v>
      </c>
      <c r="I58" s="18">
        <f t="shared" si="16"/>
        <v>750000</v>
      </c>
      <c r="J58" s="25">
        <v>1</v>
      </c>
      <c r="K58">
        <f t="shared" si="2"/>
        <v>3</v>
      </c>
      <c r="L58">
        <f t="shared" si="3"/>
        <v>77.5</v>
      </c>
      <c r="M58" s="26">
        <f t="shared" si="4"/>
        <v>1</v>
      </c>
      <c r="BF58">
        <f t="shared" si="13"/>
        <v>5368</v>
      </c>
      <c r="BG58">
        <f t="shared" si="11"/>
        <v>1.0696568895313661E-6</v>
      </c>
      <c r="BH58">
        <f t="shared" si="12"/>
        <v>1.1778366101986495E-4</v>
      </c>
    </row>
    <row r="59" spans="3:60" x14ac:dyDescent="0.25">
      <c r="C59">
        <v>36</v>
      </c>
      <c r="D59">
        <v>2</v>
      </c>
      <c r="E59">
        <v>54.5</v>
      </c>
      <c r="F59">
        <v>0</v>
      </c>
      <c r="G59">
        <v>440000</v>
      </c>
      <c r="I59" s="18">
        <f t="shared" si="16"/>
        <v>440000</v>
      </c>
      <c r="J59" s="25">
        <v>1</v>
      </c>
      <c r="K59">
        <f t="shared" si="2"/>
        <v>2</v>
      </c>
      <c r="L59">
        <f t="shared" si="3"/>
        <v>54.5</v>
      </c>
      <c r="M59" s="26">
        <f t="shared" si="4"/>
        <v>0</v>
      </c>
      <c r="BF59">
        <f t="shared" si="13"/>
        <v>5416</v>
      </c>
      <c r="BG59">
        <f t="shared" si="11"/>
        <v>1.2196796231197684E-6</v>
      </c>
      <c r="BH59">
        <f t="shared" si="12"/>
        <v>1.2319657246311698E-4</v>
      </c>
    </row>
    <row r="60" spans="3:60" x14ac:dyDescent="0.25">
      <c r="C60">
        <v>37</v>
      </c>
      <c r="D60">
        <v>3</v>
      </c>
      <c r="E60">
        <v>69.28</v>
      </c>
      <c r="F60">
        <v>1</v>
      </c>
      <c r="G60">
        <v>845200</v>
      </c>
      <c r="I60" s="18">
        <f t="shared" si="16"/>
        <v>845200</v>
      </c>
      <c r="J60" s="25">
        <v>1</v>
      </c>
      <c r="K60">
        <f t="shared" si="2"/>
        <v>3</v>
      </c>
      <c r="L60">
        <f t="shared" si="3"/>
        <v>69.28</v>
      </c>
      <c r="M60" s="26">
        <f t="shared" si="4"/>
        <v>1</v>
      </c>
      <c r="BF60">
        <f t="shared" si="13"/>
        <v>5464</v>
      </c>
      <c r="BG60">
        <f t="shared" si="11"/>
        <v>1.3888090876267904E-6</v>
      </c>
      <c r="BH60">
        <f t="shared" si="12"/>
        <v>1.2880859560529333E-4</v>
      </c>
    </row>
    <row r="61" spans="3:60" x14ac:dyDescent="0.25">
      <c r="C61">
        <v>38</v>
      </c>
      <c r="D61">
        <v>3</v>
      </c>
      <c r="E61">
        <v>78.930000000000007</v>
      </c>
      <c r="F61">
        <v>0</v>
      </c>
      <c r="G61">
        <v>773514</v>
      </c>
      <c r="I61" s="18">
        <f t="shared" si="16"/>
        <v>773514</v>
      </c>
      <c r="J61" s="25">
        <v>1</v>
      </c>
      <c r="K61">
        <f t="shared" si="2"/>
        <v>3</v>
      </c>
      <c r="L61">
        <f t="shared" si="3"/>
        <v>78.930000000000007</v>
      </c>
      <c r="M61" s="26">
        <f t="shared" si="4"/>
        <v>0</v>
      </c>
      <c r="BF61">
        <f t="shared" si="13"/>
        <v>5512</v>
      </c>
      <c r="BG61">
        <f t="shared" si="11"/>
        <v>1.5791829039497901E-6</v>
      </c>
      <c r="BH61">
        <f t="shared" si="12"/>
        <v>1.3461801640451116E-4</v>
      </c>
    </row>
    <row r="62" spans="3:60" x14ac:dyDescent="0.25">
      <c r="C62">
        <v>39</v>
      </c>
      <c r="D62">
        <v>4</v>
      </c>
      <c r="E62">
        <v>100</v>
      </c>
      <c r="F62">
        <v>1</v>
      </c>
      <c r="G62">
        <v>1100000</v>
      </c>
      <c r="I62" s="18">
        <f t="shared" si="16"/>
        <v>1100000</v>
      </c>
      <c r="J62" s="25">
        <v>1</v>
      </c>
      <c r="K62">
        <f t="shared" si="2"/>
        <v>4</v>
      </c>
      <c r="L62">
        <f t="shared" si="3"/>
        <v>100</v>
      </c>
      <c r="M62" s="26">
        <f t="shared" si="4"/>
        <v>1</v>
      </c>
      <c r="BF62">
        <f t="shared" si="13"/>
        <v>5560</v>
      </c>
      <c r="BG62">
        <f t="shared" si="11"/>
        <v>1.7931352000772998E-6</v>
      </c>
      <c r="BH62">
        <f t="shared" si="12"/>
        <v>1.4062163818426223E-4</v>
      </c>
    </row>
    <row r="63" spans="3:60" x14ac:dyDescent="0.25">
      <c r="C63">
        <v>40</v>
      </c>
      <c r="D63">
        <v>1</v>
      </c>
      <c r="E63">
        <v>49.55</v>
      </c>
      <c r="F63">
        <v>1</v>
      </c>
      <c r="G63">
        <v>375000</v>
      </c>
      <c r="I63" s="18">
        <f t="shared" si="16"/>
        <v>375000</v>
      </c>
      <c r="J63" s="25">
        <v>1</v>
      </c>
      <c r="K63">
        <f t="shared" si="2"/>
        <v>1</v>
      </c>
      <c r="L63">
        <f t="shared" si="3"/>
        <v>49.55</v>
      </c>
      <c r="M63" s="26">
        <f t="shared" si="4"/>
        <v>1</v>
      </c>
      <c r="BF63">
        <f t="shared" si="13"/>
        <v>5608</v>
      </c>
      <c r="BG63">
        <f t="shared" si="11"/>
        <v>2.0332088488582847E-6</v>
      </c>
      <c r="BH63">
        <f t="shared" si="12"/>
        <v>1.4681460961994827E-4</v>
      </c>
    </row>
    <row r="64" spans="3:60" x14ac:dyDescent="0.25">
      <c r="C64">
        <v>41</v>
      </c>
      <c r="D64">
        <v>2</v>
      </c>
      <c r="E64">
        <v>66</v>
      </c>
      <c r="F64">
        <v>0</v>
      </c>
      <c r="G64">
        <v>600000</v>
      </c>
      <c r="I64" s="18">
        <f t="shared" si="16"/>
        <v>600000</v>
      </c>
      <c r="J64" s="25">
        <v>1</v>
      </c>
      <c r="K64">
        <f t="shared" si="2"/>
        <v>2</v>
      </c>
      <c r="L64">
        <f t="shared" si="3"/>
        <v>66</v>
      </c>
      <c r="M64" s="26">
        <f t="shared" si="4"/>
        <v>0</v>
      </c>
      <c r="BF64">
        <f t="shared" si="13"/>
        <v>5656</v>
      </c>
      <c r="BG64">
        <f t="shared" si="11"/>
        <v>2.3021676824581322E-6</v>
      </c>
      <c r="BH64">
        <f t="shared" si="12"/>
        <v>1.531902497265422E-4</v>
      </c>
    </row>
    <row r="65" spans="3:60" x14ac:dyDescent="0.25">
      <c r="C65">
        <v>42</v>
      </c>
      <c r="D65">
        <v>3</v>
      </c>
      <c r="E65">
        <v>52.2</v>
      </c>
      <c r="F65">
        <v>1</v>
      </c>
      <c r="G65">
        <v>430000</v>
      </c>
      <c r="I65" s="18">
        <f t="shared" si="16"/>
        <v>430000</v>
      </c>
      <c r="J65" s="25">
        <v>1</v>
      </c>
      <c r="K65">
        <f t="shared" si="2"/>
        <v>3</v>
      </c>
      <c r="L65">
        <f t="shared" si="3"/>
        <v>52.2</v>
      </c>
      <c r="M65" s="26">
        <f t="shared" si="4"/>
        <v>1</v>
      </c>
      <c r="BF65">
        <f t="shared" si="13"/>
        <v>5704</v>
      </c>
      <c r="BG65">
        <f t="shared" si="11"/>
        <v>2.6030085546848255E-6</v>
      </c>
      <c r="BH65">
        <f t="shared" si="12"/>
        <v>1.5973987290303823E-4</v>
      </c>
    </row>
    <row r="66" spans="3:60" x14ac:dyDescent="0.25">
      <c r="C66">
        <v>43</v>
      </c>
      <c r="D66">
        <v>3</v>
      </c>
      <c r="E66">
        <v>52</v>
      </c>
      <c r="F66">
        <v>0</v>
      </c>
      <c r="G66">
        <v>700000</v>
      </c>
      <c r="I66" s="18">
        <f t="shared" si="16"/>
        <v>700000</v>
      </c>
      <c r="J66" s="25">
        <v>1</v>
      </c>
      <c r="K66">
        <f t="shared" si="2"/>
        <v>3</v>
      </c>
      <c r="L66">
        <f t="shared" si="3"/>
        <v>52</v>
      </c>
      <c r="M66" s="26">
        <f t="shared" si="4"/>
        <v>0</v>
      </c>
      <c r="BF66">
        <f t="shared" si="13"/>
        <v>5752</v>
      </c>
      <c r="BG66">
        <f t="shared" si="11"/>
        <v>2.938973105602098E-6</v>
      </c>
      <c r="BH66">
        <f t="shared" si="12"/>
        <v>1.66452617726817E-4</v>
      </c>
    </row>
    <row r="67" spans="3:60" x14ac:dyDescent="0.25">
      <c r="C67">
        <v>44</v>
      </c>
      <c r="D67">
        <v>4</v>
      </c>
      <c r="E67">
        <v>113</v>
      </c>
      <c r="F67">
        <v>0</v>
      </c>
      <c r="G67">
        <v>1243000</v>
      </c>
      <c r="I67" s="18">
        <f t="shared" si="16"/>
        <v>1243000</v>
      </c>
      <c r="J67" s="25">
        <v>1</v>
      </c>
      <c r="K67">
        <f t="shared" si="2"/>
        <v>4</v>
      </c>
      <c r="L67">
        <f t="shared" si="3"/>
        <v>113</v>
      </c>
      <c r="M67" s="26">
        <f t="shared" si="4"/>
        <v>0</v>
      </c>
      <c r="BF67">
        <f t="shared" si="13"/>
        <v>5800</v>
      </c>
      <c r="BG67">
        <f t="shared" si="11"/>
        <v>3.3135590656577376E-6</v>
      </c>
      <c r="BH67">
        <f t="shared" si="12"/>
        <v>1.733152838480674E-4</v>
      </c>
    </row>
    <row r="68" spans="3:60" x14ac:dyDescent="0.25">
      <c r="C68">
        <v>45</v>
      </c>
      <c r="D68">
        <v>3</v>
      </c>
      <c r="E68">
        <v>99</v>
      </c>
      <c r="F68">
        <v>1</v>
      </c>
      <c r="G68">
        <v>920000</v>
      </c>
      <c r="I68" s="18">
        <f t="shared" si="16"/>
        <v>920000</v>
      </c>
      <c r="J68" s="25">
        <v>1</v>
      </c>
      <c r="K68">
        <f t="shared" si="2"/>
        <v>3</v>
      </c>
      <c r="L68">
        <f t="shared" si="3"/>
        <v>99</v>
      </c>
      <c r="M68" s="26">
        <f t="shared" si="4"/>
        <v>1</v>
      </c>
      <c r="BF68">
        <f t="shared" si="13"/>
        <v>5848</v>
      </c>
      <c r="BG68">
        <f t="shared" si="11"/>
        <v>3.7305309191679329E-6</v>
      </c>
      <c r="BH68">
        <f t="shared" si="12"/>
        <v>1.8031218198735397E-4</v>
      </c>
    </row>
    <row r="69" spans="3:60" x14ac:dyDescent="0.25">
      <c r="C69">
        <v>46</v>
      </c>
      <c r="D69">
        <v>2</v>
      </c>
      <c r="E69">
        <v>52</v>
      </c>
      <c r="F69">
        <v>1</v>
      </c>
      <c r="G69">
        <v>490000</v>
      </c>
      <c r="I69" s="18">
        <f t="shared" si="16"/>
        <v>490000</v>
      </c>
      <c r="J69" s="25">
        <v>1</v>
      </c>
      <c r="K69">
        <f t="shared" si="2"/>
        <v>2</v>
      </c>
      <c r="L69">
        <f t="shared" si="3"/>
        <v>52</v>
      </c>
      <c r="M69" s="26">
        <f t="shared" si="4"/>
        <v>1</v>
      </c>
      <c r="BF69">
        <f t="shared" si="13"/>
        <v>5896</v>
      </c>
      <c r="BG69">
        <f t="shared" si="11"/>
        <v>4.1939297296389935E-6</v>
      </c>
      <c r="BH69">
        <f t="shared" si="12"/>
        <v>1.8742500265826479E-4</v>
      </c>
    </row>
    <row r="70" spans="3:60" x14ac:dyDescent="0.25">
      <c r="C70">
        <v>47</v>
      </c>
      <c r="D70">
        <v>1</v>
      </c>
      <c r="E70">
        <v>19</v>
      </c>
      <c r="F70">
        <v>0</v>
      </c>
      <c r="G70">
        <v>201740</v>
      </c>
      <c r="I70" s="18">
        <f t="shared" si="16"/>
        <v>201740</v>
      </c>
      <c r="J70" s="25">
        <v>1</v>
      </c>
      <c r="K70">
        <f t="shared" si="2"/>
        <v>1</v>
      </c>
      <c r="L70">
        <f t="shared" si="3"/>
        <v>19</v>
      </c>
      <c r="M70" s="26">
        <f t="shared" si="4"/>
        <v>0</v>
      </c>
      <c r="BF70">
        <f t="shared" si="13"/>
        <v>5944</v>
      </c>
      <c r="BG70">
        <f t="shared" si="11"/>
        <v>4.7080819123689713E-6</v>
      </c>
      <c r="BH70">
        <f t="shared" si="12"/>
        <v>1.946327097853836E-4</v>
      </c>
    </row>
    <row r="71" spans="3:60" x14ac:dyDescent="0.25">
      <c r="C71">
        <v>48</v>
      </c>
      <c r="D71">
        <v>2</v>
      </c>
      <c r="E71">
        <v>50</v>
      </c>
      <c r="F71">
        <v>0</v>
      </c>
      <c r="G71">
        <v>360000</v>
      </c>
      <c r="I71" s="18">
        <f t="shared" si="16"/>
        <v>360000</v>
      </c>
      <c r="J71" s="25">
        <v>1</v>
      </c>
      <c r="K71">
        <f t="shared" si="2"/>
        <v>2</v>
      </c>
      <c r="L71">
        <f t="shared" si="3"/>
        <v>50</v>
      </c>
      <c r="M71" s="26">
        <f t="shared" si="4"/>
        <v>0</v>
      </c>
      <c r="BF71">
        <f t="shared" si="13"/>
        <v>5992</v>
      </c>
      <c r="BG71">
        <f t="shared" si="11"/>
        <v>5.2776067233498822E-6</v>
      </c>
      <c r="BH71">
        <f t="shared" si="12"/>
        <v>2.0191146582324915E-4</v>
      </c>
    </row>
    <row r="72" spans="3:60" x14ac:dyDescent="0.25">
      <c r="C72">
        <v>49</v>
      </c>
      <c r="D72">
        <v>3</v>
      </c>
      <c r="E72">
        <v>86</v>
      </c>
      <c r="F72">
        <v>1</v>
      </c>
      <c r="G72">
        <v>1100000</v>
      </c>
      <c r="I72" s="18">
        <f t="shared" si="16"/>
        <v>1100000</v>
      </c>
      <c r="J72" s="25">
        <v>1</v>
      </c>
      <c r="K72">
        <f t="shared" si="2"/>
        <v>3</v>
      </c>
      <c r="L72">
        <f t="shared" si="3"/>
        <v>86</v>
      </c>
      <c r="M72" s="26">
        <f t="shared" si="4"/>
        <v>1</v>
      </c>
      <c r="BF72">
        <f t="shared" si="13"/>
        <v>6040</v>
      </c>
      <c r="BG72">
        <f t="shared" si="11"/>
        <v>5.90742221804599E-6</v>
      </c>
      <c r="BH72">
        <f t="shared" si="12"/>
        <v>2.0923459525729811E-4</v>
      </c>
    </row>
    <row r="73" spans="3:60" x14ac:dyDescent="0.25">
      <c r="C73">
        <v>50</v>
      </c>
      <c r="D73">
        <v>2</v>
      </c>
      <c r="E73">
        <v>33</v>
      </c>
      <c r="F73">
        <v>1</v>
      </c>
      <c r="G73">
        <v>270000</v>
      </c>
      <c r="I73" s="18">
        <f t="shared" si="16"/>
        <v>270000</v>
      </c>
      <c r="J73" s="25">
        <v>1</v>
      </c>
      <c r="K73">
        <f t="shared" si="2"/>
        <v>2</v>
      </c>
      <c r="L73">
        <f t="shared" si="3"/>
        <v>33</v>
      </c>
      <c r="M73" s="26">
        <f t="shared" si="4"/>
        <v>1</v>
      </c>
      <c r="BF73">
        <f t="shared" si="13"/>
        <v>6088</v>
      </c>
      <c r="BG73">
        <f t="shared" si="11"/>
        <v>6.6027494195086468E-6</v>
      </c>
      <c r="BH73">
        <f t="shared" si="12"/>
        <v>2.1657259343285562E-4</v>
      </c>
    </row>
    <row r="74" spans="3:60" x14ac:dyDescent="0.25">
      <c r="C74">
        <v>51</v>
      </c>
      <c r="D74">
        <v>3</v>
      </c>
      <c r="E74">
        <v>62</v>
      </c>
      <c r="F74">
        <v>1</v>
      </c>
      <c r="G74">
        <v>727000</v>
      </c>
      <c r="I74" s="18">
        <f t="shared" si="16"/>
        <v>727000</v>
      </c>
      <c r="J74" s="25">
        <v>1</v>
      </c>
      <c r="K74">
        <f t="shared" si="2"/>
        <v>3</v>
      </c>
      <c r="L74">
        <f t="shared" si="3"/>
        <v>62</v>
      </c>
      <c r="M74" s="26">
        <f t="shared" si="4"/>
        <v>1</v>
      </c>
      <c r="BF74">
        <f t="shared" si="13"/>
        <v>6136</v>
      </c>
      <c r="BG74">
        <f t="shared" si="11"/>
        <v>7.3691144229337542E-6</v>
      </c>
      <c r="BH74">
        <f t="shared" si="12"/>
        <v>2.2389318746244608E-4</v>
      </c>
    </row>
    <row r="75" spans="3:60" x14ac:dyDescent="0.25">
      <c r="C75">
        <v>52</v>
      </c>
      <c r="D75">
        <v>1</v>
      </c>
      <c r="E75">
        <v>40</v>
      </c>
      <c r="F75">
        <v>1</v>
      </c>
      <c r="G75">
        <v>310000</v>
      </c>
      <c r="I75" s="18">
        <f t="shared" si="16"/>
        <v>310000</v>
      </c>
      <c r="J75" s="25">
        <v>1</v>
      </c>
      <c r="K75">
        <f t="shared" si="2"/>
        <v>1</v>
      </c>
      <c r="L75">
        <f t="shared" si="3"/>
        <v>40</v>
      </c>
      <c r="M75" s="26">
        <f t="shared" si="4"/>
        <v>1</v>
      </c>
      <c r="BF75">
        <f t="shared" si="13"/>
        <v>6184</v>
      </c>
      <c r="BG75">
        <f t="shared" si="11"/>
        <v>8.2123481535680396E-6</v>
      </c>
      <c r="BH75">
        <f t="shared" si="12"/>
        <v>2.3116145545753192E-4</v>
      </c>
    </row>
    <row r="76" spans="3:60" x14ac:dyDescent="0.25">
      <c r="C76">
        <v>53</v>
      </c>
      <c r="D76">
        <v>2</v>
      </c>
      <c r="E76">
        <v>46.89</v>
      </c>
      <c r="F76">
        <v>0</v>
      </c>
      <c r="G76">
        <v>274012</v>
      </c>
      <c r="I76" s="18">
        <f t="shared" si="16"/>
        <v>274012</v>
      </c>
      <c r="J76" s="25">
        <v>1</v>
      </c>
      <c r="K76">
        <f t="shared" si="2"/>
        <v>2</v>
      </c>
      <c r="L76">
        <f t="shared" si="3"/>
        <v>46.89</v>
      </c>
      <c r="M76" s="26">
        <f t="shared" si="4"/>
        <v>0</v>
      </c>
      <c r="BF76">
        <f t="shared" si="13"/>
        <v>6232</v>
      </c>
      <c r="BG76">
        <f t="shared" si="11"/>
        <v>9.1385834872996955E-6</v>
      </c>
      <c r="BH76">
        <f t="shared" si="12"/>
        <v>2.3834000947791175E-4</v>
      </c>
    </row>
    <row r="77" spans="3:60" x14ac:dyDescent="0.25">
      <c r="C77">
        <v>54</v>
      </c>
      <c r="D77">
        <v>4</v>
      </c>
      <c r="E77">
        <v>109</v>
      </c>
      <c r="F77">
        <v>1</v>
      </c>
      <c r="G77">
        <v>730000</v>
      </c>
      <c r="I77" s="18">
        <f t="shared" si="16"/>
        <v>730000</v>
      </c>
      <c r="J77" s="25">
        <v>1</v>
      </c>
      <c r="K77">
        <f t="shared" si="2"/>
        <v>4</v>
      </c>
      <c r="L77">
        <f t="shared" si="3"/>
        <v>109</v>
      </c>
      <c r="M77" s="26">
        <f t="shared" si="4"/>
        <v>1</v>
      </c>
      <c r="BF77">
        <f t="shared" si="13"/>
        <v>6280</v>
      </c>
      <c r="BG77">
        <f t="shared" si="11"/>
        <v>1.0154249438763662E-5</v>
      </c>
      <c r="BH77">
        <f t="shared" si="12"/>
        <v>2.4538924636207786E-4</v>
      </c>
    </row>
    <row r="78" spans="3:60" x14ac:dyDescent="0.25">
      <c r="C78">
        <v>55</v>
      </c>
      <c r="D78">
        <v>3</v>
      </c>
      <c r="E78">
        <v>94.87</v>
      </c>
      <c r="F78">
        <v>1</v>
      </c>
      <c r="G78">
        <v>758960</v>
      </c>
      <c r="I78" s="18">
        <f t="shared" si="16"/>
        <v>758960</v>
      </c>
      <c r="J78" s="25">
        <v>1</v>
      </c>
      <c r="K78">
        <f t="shared" si="2"/>
        <v>3</v>
      </c>
      <c r="L78">
        <f t="shared" si="3"/>
        <v>94.87</v>
      </c>
      <c r="M78" s="26">
        <f t="shared" si="4"/>
        <v>1</v>
      </c>
      <c r="BF78">
        <f t="shared" si="13"/>
        <v>6328</v>
      </c>
      <c r="BG78">
        <f t="shared" si="11"/>
        <v>1.1266062120827613E-5</v>
      </c>
      <c r="BH78">
        <f t="shared" si="12"/>
        <v>2.5226766898340017E-4</v>
      </c>
    </row>
    <row r="79" spans="3:60" x14ac:dyDescent="0.25">
      <c r="C79">
        <v>56</v>
      </c>
      <c r="D79">
        <v>1</v>
      </c>
      <c r="E79">
        <v>37.01</v>
      </c>
      <c r="F79">
        <v>1</v>
      </c>
      <c r="G79">
        <v>280000</v>
      </c>
      <c r="I79" s="18">
        <f t="shared" si="16"/>
        <v>280000</v>
      </c>
      <c r="J79" s="25">
        <v>1</v>
      </c>
      <c r="K79">
        <f t="shared" si="2"/>
        <v>1</v>
      </c>
      <c r="L79">
        <f t="shared" si="3"/>
        <v>37.01</v>
      </c>
      <c r="M79" s="26">
        <f t="shared" si="4"/>
        <v>1</v>
      </c>
      <c r="BF79">
        <f t="shared" si="13"/>
        <v>6376</v>
      </c>
      <c r="BG79">
        <f t="shared" si="11"/>
        <v>1.2481012182352262E-5</v>
      </c>
      <c r="BH79">
        <f t="shared" si="12"/>
        <v>2.5893227848044722E-4</v>
      </c>
    </row>
    <row r="80" spans="3:60" x14ac:dyDescent="0.25">
      <c r="C80">
        <v>57</v>
      </c>
      <c r="D80">
        <v>3</v>
      </c>
      <c r="E80">
        <v>96</v>
      </c>
      <c r="F80">
        <v>1</v>
      </c>
      <c r="G80">
        <v>2150000</v>
      </c>
      <c r="I80" s="18">
        <f t="shared" si="16"/>
        <v>2150000</v>
      </c>
      <c r="J80" s="25">
        <v>1</v>
      </c>
      <c r="K80">
        <f t="shared" si="2"/>
        <v>3</v>
      </c>
      <c r="L80">
        <f t="shared" si="3"/>
        <v>96</v>
      </c>
      <c r="M80" s="26">
        <f t="shared" si="4"/>
        <v>1</v>
      </c>
      <c r="BF80">
        <f t="shared" si="13"/>
        <v>6424</v>
      </c>
      <c r="BG80">
        <f t="shared" si="11"/>
        <v>1.3806348438601053E-5</v>
      </c>
      <c r="BH80">
        <f t="shared" si="12"/>
        <v>2.6533903567134821E-4</v>
      </c>
    </row>
    <row r="81" spans="3:60" x14ac:dyDescent="0.25">
      <c r="C81">
        <v>58</v>
      </c>
      <c r="D81">
        <v>3</v>
      </c>
      <c r="E81">
        <v>62</v>
      </c>
      <c r="F81">
        <v>1</v>
      </c>
      <c r="G81">
        <v>669000</v>
      </c>
      <c r="I81" s="18">
        <f t="shared" si="16"/>
        <v>669000</v>
      </c>
      <c r="J81" s="25">
        <v>1</v>
      </c>
      <c r="K81">
        <f t="shared" si="2"/>
        <v>3</v>
      </c>
      <c r="L81">
        <f t="shared" si="3"/>
        <v>62</v>
      </c>
      <c r="M81" s="26">
        <f t="shared" si="4"/>
        <v>1</v>
      </c>
      <c r="BF81">
        <f t="shared" si="13"/>
        <v>6472</v>
      </c>
      <c r="BG81">
        <f t="shared" si="11"/>
        <v>1.5249557421013794E-5</v>
      </c>
      <c r="BH81">
        <f t="shared" si="12"/>
        <v>2.7144338724692442E-4</v>
      </c>
    </row>
    <row r="82" spans="3:60" x14ac:dyDescent="0.25">
      <c r="C82">
        <v>59</v>
      </c>
      <c r="D82">
        <v>4</v>
      </c>
      <c r="E82">
        <v>100</v>
      </c>
      <c r="F82">
        <v>1</v>
      </c>
      <c r="G82">
        <v>1250000</v>
      </c>
      <c r="I82" s="18">
        <f t="shared" si="16"/>
        <v>1250000</v>
      </c>
      <c r="J82" s="25">
        <v>1</v>
      </c>
      <c r="K82">
        <f t="shared" si="2"/>
        <v>4</v>
      </c>
      <c r="L82">
        <f t="shared" si="3"/>
        <v>100</v>
      </c>
      <c r="M82" s="26">
        <f t="shared" si="4"/>
        <v>1</v>
      </c>
      <c r="BF82">
        <f t="shared" si="13"/>
        <v>6520</v>
      </c>
      <c r="BG82">
        <f t="shared" si="11"/>
        <v>1.6818338590675331E-5</v>
      </c>
      <c r="BH82">
        <f t="shared" si="12"/>
        <v>2.7720084954017347E-4</v>
      </c>
    </row>
    <row r="83" spans="3:60" x14ac:dyDescent="0.25">
      <c r="C83">
        <v>60</v>
      </c>
      <c r="D83">
        <v>2</v>
      </c>
      <c r="E83">
        <v>100</v>
      </c>
      <c r="F83">
        <v>1</v>
      </c>
      <c r="G83">
        <v>800000</v>
      </c>
      <c r="I83" s="18">
        <f t="shared" si="16"/>
        <v>800000</v>
      </c>
      <c r="J83" s="25">
        <v>1</v>
      </c>
      <c r="K83">
        <f t="shared" si="2"/>
        <v>2</v>
      </c>
      <c r="L83">
        <f t="shared" si="3"/>
        <v>100</v>
      </c>
      <c r="M83" s="26">
        <f t="shared" si="4"/>
        <v>1</v>
      </c>
      <c r="BF83">
        <f t="shared" si="13"/>
        <v>6568</v>
      </c>
      <c r="BG83">
        <f t="shared" si="11"/>
        <v>1.8520574983026542E-5</v>
      </c>
      <c r="BH83">
        <f t="shared" si="12"/>
        <v>2.8256763981358753E-4</v>
      </c>
    </row>
    <row r="84" spans="3:60" x14ac:dyDescent="0.25">
      <c r="C84">
        <v>61</v>
      </c>
      <c r="D84">
        <v>3</v>
      </c>
      <c r="E84">
        <v>72</v>
      </c>
      <c r="F84">
        <v>1</v>
      </c>
      <c r="G84">
        <v>928000</v>
      </c>
      <c r="I84" s="18">
        <f t="shared" si="16"/>
        <v>928000</v>
      </c>
      <c r="J84" s="25">
        <v>1</v>
      </c>
      <c r="K84">
        <f t="shared" si="2"/>
        <v>3</v>
      </c>
      <c r="L84">
        <f t="shared" si="3"/>
        <v>72</v>
      </c>
      <c r="M84" s="26">
        <f t="shared" si="4"/>
        <v>1</v>
      </c>
      <c r="BF84">
        <f t="shared" si="13"/>
        <v>6616</v>
      </c>
      <c r="BG84">
        <f t="shared" si="11"/>
        <v>2.0364299080490402E-5</v>
      </c>
      <c r="BH84">
        <f t="shared" si="12"/>
        <v>2.8750134223757065E-4</v>
      </c>
    </row>
    <row r="85" spans="3:60" x14ac:dyDescent="0.25">
      <c r="C85">
        <v>62</v>
      </c>
      <c r="D85">
        <v>2</v>
      </c>
      <c r="E85">
        <v>55.7</v>
      </c>
      <c r="F85">
        <v>1</v>
      </c>
      <c r="G85">
        <v>601560</v>
      </c>
      <c r="I85" s="18">
        <f t="shared" si="16"/>
        <v>601560</v>
      </c>
      <c r="J85" s="25">
        <v>1</v>
      </c>
      <c r="K85">
        <f t="shared" si="2"/>
        <v>2</v>
      </c>
      <c r="L85">
        <f t="shared" si="3"/>
        <v>55.7</v>
      </c>
      <c r="M85" s="26">
        <f t="shared" si="4"/>
        <v>1</v>
      </c>
      <c r="BF85">
        <f t="shared" si="13"/>
        <v>6664</v>
      </c>
      <c r="BG85">
        <f t="shared" si="11"/>
        <v>2.2357653744923067E-5</v>
      </c>
      <c r="BH85">
        <f t="shared" si="12"/>
        <v>2.9196159321617663E-4</v>
      </c>
    </row>
    <row r="86" spans="3:60" x14ac:dyDescent="0.25">
      <c r="C86">
        <v>63</v>
      </c>
      <c r="D86">
        <v>2</v>
      </c>
      <c r="E86">
        <v>46.64</v>
      </c>
      <c r="F86">
        <v>1</v>
      </c>
      <c r="G86">
        <v>355000</v>
      </c>
      <c r="I86" s="18">
        <f t="shared" si="16"/>
        <v>355000</v>
      </c>
      <c r="J86" s="25">
        <v>1</v>
      </c>
      <c r="K86">
        <f t="shared" si="2"/>
        <v>2</v>
      </c>
      <c r="L86">
        <f t="shared" si="3"/>
        <v>46.64</v>
      </c>
      <c r="M86" s="26">
        <f t="shared" si="4"/>
        <v>1</v>
      </c>
      <c r="BF86">
        <f t="shared" si="13"/>
        <v>6712</v>
      </c>
      <c r="BG86">
        <f t="shared" si="11"/>
        <v>2.45088480833094E-5</v>
      </c>
      <c r="BH86">
        <f t="shared" si="12"/>
        <v>2.9591076862005061E-4</v>
      </c>
    </row>
    <row r="87" spans="3:60" x14ac:dyDescent="0.25">
      <c r="C87">
        <v>64</v>
      </c>
      <c r="D87">
        <v>3</v>
      </c>
      <c r="E87">
        <v>97</v>
      </c>
      <c r="F87">
        <v>1</v>
      </c>
      <c r="G87">
        <v>900000</v>
      </c>
      <c r="I87" s="18">
        <f t="shared" si="16"/>
        <v>900000</v>
      </c>
      <c r="J87" s="25">
        <v>1</v>
      </c>
      <c r="K87">
        <f t="shared" si="2"/>
        <v>3</v>
      </c>
      <c r="L87">
        <f t="shared" si="3"/>
        <v>97</v>
      </c>
      <c r="M87" s="26">
        <f t="shared" si="4"/>
        <v>1</v>
      </c>
      <c r="BF87">
        <f t="shared" si="13"/>
        <v>6760</v>
      </c>
      <c r="BG87">
        <f t="shared" si="11"/>
        <v>2.6826108167926734E-5</v>
      </c>
      <c r="BH87">
        <f t="shared" si="12"/>
        <v>2.9931465397412248E-4</v>
      </c>
    </row>
    <row r="88" spans="3:60" x14ac:dyDescent="0.25">
      <c r="C88">
        <v>65</v>
      </c>
      <c r="D88">
        <v>2</v>
      </c>
      <c r="E88">
        <v>51.7</v>
      </c>
      <c r="F88">
        <v>0</v>
      </c>
      <c r="G88">
        <v>430000</v>
      </c>
      <c r="I88" s="18">
        <f t="shared" ref="I88:I119" si="17">G88</f>
        <v>430000</v>
      </c>
      <c r="J88" s="25">
        <v>1</v>
      </c>
      <c r="K88">
        <f t="shared" si="2"/>
        <v>2</v>
      </c>
      <c r="L88">
        <f t="shared" si="3"/>
        <v>51.7</v>
      </c>
      <c r="M88" s="26">
        <f t="shared" si="4"/>
        <v>0</v>
      </c>
      <c r="BF88">
        <f t="shared" si="13"/>
        <v>6808</v>
      </c>
      <c r="BG88">
        <f t="shared" si="11"/>
        <v>2.9317622586243336E-5</v>
      </c>
      <c r="BH88">
        <f t="shared" si="12"/>
        <v>3.0214307786262748E-4</v>
      </c>
    </row>
    <row r="89" spans="3:60" x14ac:dyDescent="0.25">
      <c r="C89">
        <v>66</v>
      </c>
      <c r="D89">
        <v>3</v>
      </c>
      <c r="E89">
        <v>42</v>
      </c>
      <c r="F89">
        <v>1</v>
      </c>
      <c r="G89">
        <v>395000</v>
      </c>
      <c r="I89" s="18">
        <f t="shared" si="17"/>
        <v>395000</v>
      </c>
      <c r="J89" s="25">
        <v>1</v>
      </c>
      <c r="K89">
        <f t="shared" ref="K89:K152" si="18">D89</f>
        <v>3</v>
      </c>
      <c r="L89">
        <f t="shared" ref="L89:L152" si="19">E89</f>
        <v>42</v>
      </c>
      <c r="M89" s="26">
        <f t="shared" ref="M89:M152" si="20">F89</f>
        <v>1</v>
      </c>
      <c r="BF89">
        <f t="shared" si="13"/>
        <v>6856</v>
      </c>
      <c r="BG89">
        <f t="shared" si="11"/>
        <v>3.1991482855939747E-5</v>
      </c>
      <c r="BH89">
        <f t="shared" si="12"/>
        <v>3.0437048886598663E-4</v>
      </c>
    </row>
    <row r="90" spans="3:60" x14ac:dyDescent="0.25">
      <c r="C90">
        <v>67</v>
      </c>
      <c r="D90">
        <v>2</v>
      </c>
      <c r="E90">
        <v>67</v>
      </c>
      <c r="F90">
        <v>1</v>
      </c>
      <c r="G90">
        <v>470000</v>
      </c>
      <c r="I90" s="18">
        <f t="shared" si="17"/>
        <v>470000</v>
      </c>
      <c r="J90" s="25">
        <v>1</v>
      </c>
      <c r="K90">
        <f t="shared" si="18"/>
        <v>2</v>
      </c>
      <c r="L90">
        <f t="shared" si="19"/>
        <v>67</v>
      </c>
      <c r="M90" s="26">
        <f t="shared" si="20"/>
        <v>1</v>
      </c>
      <c r="BF90">
        <f t="shared" si="13"/>
        <v>6904</v>
      </c>
      <c r="BG90">
        <f t="shared" si="11"/>
        <v>3.4855618806304366E-5</v>
      </c>
      <c r="BH90">
        <f t="shared" si="12"/>
        <v>3.0597645729647224E-4</v>
      </c>
    </row>
    <row r="91" spans="3:60" x14ac:dyDescent="0.25">
      <c r="C91">
        <v>68</v>
      </c>
      <c r="D91">
        <v>4</v>
      </c>
      <c r="E91">
        <v>130</v>
      </c>
      <c r="F91">
        <v>1</v>
      </c>
      <c r="G91">
        <v>2350000</v>
      </c>
      <c r="I91" s="18">
        <f t="shared" si="17"/>
        <v>2350000</v>
      </c>
      <c r="J91" s="25">
        <v>1</v>
      </c>
      <c r="K91">
        <f t="shared" si="18"/>
        <v>4</v>
      </c>
      <c r="L91">
        <f t="shared" si="19"/>
        <v>130</v>
      </c>
      <c r="M91" s="26">
        <f t="shared" si="20"/>
        <v>1</v>
      </c>
      <c r="BF91">
        <f t="shared" si="13"/>
        <v>6952</v>
      </c>
      <c r="BG91">
        <f t="shared" si="11"/>
        <v>3.7917729098455373E-5</v>
      </c>
      <c r="BH91">
        <f t="shared" si="12"/>
        <v>3.0694608486044641E-4</v>
      </c>
    </row>
    <row r="92" spans="3:60" x14ac:dyDescent="0.25">
      <c r="C92">
        <v>69</v>
      </c>
      <c r="D92">
        <v>1</v>
      </c>
      <c r="E92">
        <v>40</v>
      </c>
      <c r="F92">
        <v>1</v>
      </c>
      <c r="G92">
        <v>299000</v>
      </c>
      <c r="I92" s="18">
        <f t="shared" si="17"/>
        <v>299000</v>
      </c>
      <c r="J92" s="25">
        <v>1</v>
      </c>
      <c r="K92">
        <f t="shared" si="18"/>
        <v>1</v>
      </c>
      <c r="L92">
        <f t="shared" si="19"/>
        <v>40</v>
      </c>
      <c r="M92" s="26">
        <f t="shared" si="20"/>
        <v>1</v>
      </c>
      <c r="BF92">
        <f t="shared" si="13"/>
        <v>7000</v>
      </c>
      <c r="BG92">
        <f t="shared" si="11"/>
        <v>4.1185207132768151E-5</v>
      </c>
      <c r="BH92">
        <f t="shared" si="12"/>
        <v>3.0727030809173729E-4</v>
      </c>
    </row>
    <row r="93" spans="3:60" x14ac:dyDescent="0.25">
      <c r="C93">
        <v>70</v>
      </c>
      <c r="D93">
        <v>3</v>
      </c>
      <c r="E93">
        <v>80</v>
      </c>
      <c r="F93">
        <v>1</v>
      </c>
      <c r="G93">
        <v>598000</v>
      </c>
      <c r="I93" s="18">
        <f t="shared" si="17"/>
        <v>598000</v>
      </c>
      <c r="J93" s="25">
        <v>1</v>
      </c>
      <c r="K93">
        <f t="shared" si="18"/>
        <v>3</v>
      </c>
      <c r="L93">
        <f t="shared" si="19"/>
        <v>80</v>
      </c>
      <c r="M93" s="26">
        <f t="shared" si="20"/>
        <v>1</v>
      </c>
      <c r="BF93">
        <f t="shared" si="13"/>
        <v>7048</v>
      </c>
      <c r="BG93">
        <f t="shared" si="11"/>
        <v>4.4665062671865568E-5</v>
      </c>
      <c r="BH93">
        <f t="shared" si="12"/>
        <v>3.0694608486044641E-4</v>
      </c>
    </row>
    <row r="94" spans="3:60" x14ac:dyDescent="0.25">
      <c r="C94">
        <v>71</v>
      </c>
      <c r="D94">
        <v>1</v>
      </c>
      <c r="E94">
        <v>31</v>
      </c>
      <c r="F94">
        <v>1</v>
      </c>
      <c r="G94">
        <v>261000</v>
      </c>
      <c r="I94" s="18">
        <f t="shared" si="17"/>
        <v>261000</v>
      </c>
      <c r="J94" s="25">
        <v>1</v>
      </c>
      <c r="K94">
        <f t="shared" si="18"/>
        <v>1</v>
      </c>
      <c r="L94">
        <f t="shared" si="19"/>
        <v>31</v>
      </c>
      <c r="M94" s="26">
        <f t="shared" si="20"/>
        <v>1</v>
      </c>
      <c r="BF94">
        <f t="shared" si="13"/>
        <v>7096</v>
      </c>
      <c r="BG94">
        <f t="shared" si="11"/>
        <v>4.8363839590652479E-5</v>
      </c>
      <c r="BH94">
        <f t="shared" si="12"/>
        <v>3.0597645729647224E-4</v>
      </c>
    </row>
    <row r="95" spans="3:60" x14ac:dyDescent="0.25">
      <c r="C95">
        <v>72</v>
      </c>
      <c r="D95">
        <v>2</v>
      </c>
      <c r="E95">
        <v>49.31</v>
      </c>
      <c r="F95">
        <v>0</v>
      </c>
      <c r="G95">
        <v>740000</v>
      </c>
      <c r="I95" s="18">
        <f t="shared" si="17"/>
        <v>740000</v>
      </c>
      <c r="J95" s="25">
        <v>1</v>
      </c>
      <c r="K95">
        <f t="shared" si="18"/>
        <v>2</v>
      </c>
      <c r="L95">
        <f t="shared" si="19"/>
        <v>49.31</v>
      </c>
      <c r="M95" s="26">
        <f t="shared" si="20"/>
        <v>0</v>
      </c>
      <c r="BF95">
        <f t="shared" si="13"/>
        <v>7144</v>
      </c>
      <c r="BG95">
        <f t="shared" si="11"/>
        <v>5.2287530250157289E-5</v>
      </c>
      <c r="BH95">
        <f t="shared" si="12"/>
        <v>3.0437048886598663E-4</v>
      </c>
    </row>
    <row r="96" spans="3:60" x14ac:dyDescent="0.25">
      <c r="C96">
        <v>73</v>
      </c>
      <c r="D96">
        <v>3</v>
      </c>
      <c r="E96">
        <v>68.3</v>
      </c>
      <c r="F96">
        <v>1</v>
      </c>
      <c r="G96">
        <v>590000</v>
      </c>
      <c r="I96" s="18">
        <f t="shared" si="17"/>
        <v>590000</v>
      </c>
      <c r="J96" s="25">
        <v>1</v>
      </c>
      <c r="K96">
        <f t="shared" si="18"/>
        <v>3</v>
      </c>
      <c r="L96">
        <f t="shared" si="19"/>
        <v>68.3</v>
      </c>
      <c r="M96" s="26">
        <f t="shared" si="20"/>
        <v>1</v>
      </c>
      <c r="BF96">
        <f t="shared" si="13"/>
        <v>7192</v>
      </c>
      <c r="BG96">
        <f t="shared" si="11"/>
        <v>5.6441487078273802E-5</v>
      </c>
      <c r="BH96">
        <f t="shared" si="12"/>
        <v>3.0214307786262748E-4</v>
      </c>
    </row>
    <row r="97" spans="3:60" x14ac:dyDescent="0.25">
      <c r="C97">
        <v>74</v>
      </c>
      <c r="D97">
        <v>3</v>
      </c>
      <c r="E97">
        <v>77</v>
      </c>
      <c r="F97">
        <v>1</v>
      </c>
      <c r="G97">
        <v>750000</v>
      </c>
      <c r="I97" s="18">
        <f t="shared" si="17"/>
        <v>750000</v>
      </c>
      <c r="J97" s="25">
        <v>1</v>
      </c>
      <c r="K97">
        <f t="shared" si="18"/>
        <v>3</v>
      </c>
      <c r="L97">
        <f t="shared" si="19"/>
        <v>77</v>
      </c>
      <c r="M97" s="26">
        <f t="shared" si="20"/>
        <v>1</v>
      </c>
      <c r="BF97">
        <f t="shared" si="13"/>
        <v>7240</v>
      </c>
      <c r="BG97">
        <f t="shared" si="11"/>
        <v>6.0830332026567182E-5</v>
      </c>
      <c r="BH97">
        <f t="shared" si="12"/>
        <v>2.9931465397412248E-4</v>
      </c>
    </row>
    <row r="98" spans="3:60" x14ac:dyDescent="0.25">
      <c r="C98">
        <v>75</v>
      </c>
      <c r="D98">
        <v>2</v>
      </c>
      <c r="E98">
        <v>48</v>
      </c>
      <c r="F98">
        <v>1</v>
      </c>
      <c r="G98">
        <v>430000</v>
      </c>
      <c r="I98" s="18">
        <f t="shared" si="17"/>
        <v>430000</v>
      </c>
      <c r="J98" s="25">
        <v>1</v>
      </c>
      <c r="K98">
        <f t="shared" si="18"/>
        <v>2</v>
      </c>
      <c r="L98">
        <f t="shared" si="19"/>
        <v>48</v>
      </c>
      <c r="M98" s="26">
        <f t="shared" si="20"/>
        <v>1</v>
      </c>
      <c r="BF98">
        <f t="shared" si="13"/>
        <v>7288</v>
      </c>
      <c r="BG98">
        <f t="shared" si="11"/>
        <v>6.5457864656754501E-5</v>
      </c>
      <c r="BH98">
        <f t="shared" si="12"/>
        <v>2.9591076862005061E-4</v>
      </c>
    </row>
    <row r="99" spans="3:60" x14ac:dyDescent="0.25">
      <c r="C99">
        <v>76</v>
      </c>
      <c r="D99">
        <v>3</v>
      </c>
      <c r="E99">
        <v>70.3</v>
      </c>
      <c r="F99">
        <v>1</v>
      </c>
      <c r="G99">
        <v>553000</v>
      </c>
      <c r="I99" s="18">
        <f t="shared" si="17"/>
        <v>553000</v>
      </c>
      <c r="J99" s="25">
        <v>1</v>
      </c>
      <c r="K99">
        <f t="shared" si="18"/>
        <v>3</v>
      </c>
      <c r="L99">
        <f t="shared" si="19"/>
        <v>70.3</v>
      </c>
      <c r="M99" s="26">
        <f t="shared" si="20"/>
        <v>1</v>
      </c>
      <c r="BF99">
        <f t="shared" si="13"/>
        <v>7336</v>
      </c>
      <c r="BG99">
        <f t="shared" si="11"/>
        <v>7.0326969691861683E-5</v>
      </c>
      <c r="BH99">
        <f t="shared" si="12"/>
        <v>2.9196159321617663E-4</v>
      </c>
    </row>
    <row r="100" spans="3:60" x14ac:dyDescent="0.25">
      <c r="C100">
        <v>77</v>
      </c>
      <c r="D100">
        <v>3</v>
      </c>
      <c r="E100">
        <v>50</v>
      </c>
      <c r="F100">
        <v>0</v>
      </c>
      <c r="G100">
        <v>520000</v>
      </c>
      <c r="I100" s="18">
        <f t="shared" si="17"/>
        <v>520000</v>
      </c>
      <c r="J100" s="25">
        <v>1</v>
      </c>
      <c r="K100">
        <f t="shared" si="18"/>
        <v>3</v>
      </c>
      <c r="L100">
        <f t="shared" si="19"/>
        <v>50</v>
      </c>
      <c r="M100" s="26">
        <f t="shared" si="20"/>
        <v>0</v>
      </c>
      <c r="BF100">
        <f t="shared" si="13"/>
        <v>7384</v>
      </c>
      <c r="BG100">
        <f t="shared" si="11"/>
        <v>7.5439524943782217E-5</v>
      </c>
      <c r="BH100">
        <f t="shared" si="12"/>
        <v>2.8750134223757065E-4</v>
      </c>
    </row>
    <row r="101" spans="3:60" x14ac:dyDescent="0.25">
      <c r="C101">
        <v>78</v>
      </c>
      <c r="D101">
        <v>1</v>
      </c>
      <c r="E101">
        <v>25</v>
      </c>
      <c r="F101">
        <v>1</v>
      </c>
      <c r="G101">
        <v>237000</v>
      </c>
      <c r="I101" s="18">
        <f t="shared" si="17"/>
        <v>237000</v>
      </c>
      <c r="J101" s="25">
        <v>1</v>
      </c>
      <c r="K101">
        <f t="shared" si="18"/>
        <v>1</v>
      </c>
      <c r="L101">
        <f t="shared" si="19"/>
        <v>25</v>
      </c>
      <c r="M101" s="26">
        <f t="shared" si="20"/>
        <v>1</v>
      </c>
      <c r="BF101">
        <f t="shared" si="13"/>
        <v>7432</v>
      </c>
      <c r="BG101">
        <f t="shared" si="11"/>
        <v>8.0796310599417514E-5</v>
      </c>
      <c r="BH101">
        <f t="shared" si="12"/>
        <v>2.8256763981358753E-4</v>
      </c>
    </row>
    <row r="102" spans="3:60" x14ac:dyDescent="0.25">
      <c r="C102">
        <v>79</v>
      </c>
      <c r="D102">
        <v>4</v>
      </c>
      <c r="E102">
        <v>90</v>
      </c>
      <c r="F102">
        <v>1</v>
      </c>
      <c r="G102">
        <v>1200000</v>
      </c>
      <c r="I102" s="18">
        <f t="shared" si="17"/>
        <v>1200000</v>
      </c>
      <c r="J102" s="25">
        <v>1</v>
      </c>
      <c r="K102">
        <f t="shared" si="18"/>
        <v>4</v>
      </c>
      <c r="L102">
        <f t="shared" si="19"/>
        <v>90</v>
      </c>
      <c r="M102" s="26">
        <f t="shared" si="20"/>
        <v>1</v>
      </c>
      <c r="BF102">
        <f t="shared" si="13"/>
        <v>7480</v>
      </c>
      <c r="BG102">
        <f t="shared" si="11"/>
        <v>8.6396920910259905E-5</v>
      </c>
      <c r="BH102">
        <f t="shared" si="12"/>
        <v>2.7720084954017347E-4</v>
      </c>
    </row>
    <row r="103" spans="3:60" x14ac:dyDescent="0.25">
      <c r="C103">
        <v>80</v>
      </c>
      <c r="D103">
        <v>4</v>
      </c>
      <c r="E103">
        <v>179</v>
      </c>
      <c r="F103">
        <v>1</v>
      </c>
      <c r="G103">
        <v>2078140</v>
      </c>
      <c r="I103" s="18">
        <f t="shared" si="17"/>
        <v>2078140</v>
      </c>
      <c r="J103" s="25">
        <v>1</v>
      </c>
      <c r="K103">
        <f t="shared" si="18"/>
        <v>4</v>
      </c>
      <c r="L103">
        <f t="shared" si="19"/>
        <v>179</v>
      </c>
      <c r="M103" s="26">
        <f t="shared" si="20"/>
        <v>1</v>
      </c>
      <c r="BF103">
        <f t="shared" si="13"/>
        <v>7528</v>
      </c>
      <c r="BG103">
        <f t="shared" si="11"/>
        <v>9.2239679383257289E-5</v>
      </c>
      <c r="BH103">
        <f t="shared" si="12"/>
        <v>2.7144338724692442E-4</v>
      </c>
    </row>
    <row r="104" spans="3:60" x14ac:dyDescent="0.25">
      <c r="C104">
        <v>81</v>
      </c>
      <c r="D104">
        <v>2</v>
      </c>
      <c r="E104">
        <v>40</v>
      </c>
      <c r="F104">
        <v>0</v>
      </c>
      <c r="G104">
        <v>430000</v>
      </c>
      <c r="I104" s="18">
        <f t="shared" si="17"/>
        <v>430000</v>
      </c>
      <c r="J104" s="25">
        <v>1</v>
      </c>
      <c r="K104">
        <f t="shared" si="18"/>
        <v>2</v>
      </c>
      <c r="L104">
        <f t="shared" si="19"/>
        <v>40</v>
      </c>
      <c r="M104" s="26">
        <f t="shared" si="20"/>
        <v>0</v>
      </c>
      <c r="BF104">
        <f t="shared" si="13"/>
        <v>7576</v>
      </c>
      <c r="BG104">
        <f t="shared" si="11"/>
        <v>9.832155861292665E-5</v>
      </c>
      <c r="BH104">
        <f t="shared" si="12"/>
        <v>2.6533903567134821E-4</v>
      </c>
    </row>
    <row r="105" spans="3:60" x14ac:dyDescent="0.25">
      <c r="C105">
        <v>82</v>
      </c>
      <c r="D105">
        <v>2</v>
      </c>
      <c r="E105">
        <v>45.4</v>
      </c>
      <c r="F105">
        <v>1</v>
      </c>
      <c r="G105">
        <v>550000</v>
      </c>
      <c r="I105" s="18">
        <f t="shared" si="17"/>
        <v>550000</v>
      </c>
      <c r="J105" s="25">
        <v>1</v>
      </c>
      <c r="K105">
        <f t="shared" si="18"/>
        <v>2</v>
      </c>
      <c r="L105">
        <f t="shared" si="19"/>
        <v>45.4</v>
      </c>
      <c r="M105" s="26">
        <f t="shared" si="20"/>
        <v>1</v>
      </c>
      <c r="BF105">
        <f t="shared" si="13"/>
        <v>7624</v>
      </c>
      <c r="BG105">
        <f t="shared" si="11"/>
        <v>1.046381059239102E-4</v>
      </c>
      <c r="BH105">
        <f t="shared" si="12"/>
        <v>2.5893227848044722E-4</v>
      </c>
    </row>
    <row r="106" spans="3:60" x14ac:dyDescent="0.25">
      <c r="C106">
        <v>83</v>
      </c>
      <c r="D106">
        <v>3</v>
      </c>
      <c r="E106">
        <v>102</v>
      </c>
      <c r="F106">
        <v>0</v>
      </c>
      <c r="G106">
        <v>700000</v>
      </c>
      <c r="I106" s="18">
        <f t="shared" si="17"/>
        <v>700000</v>
      </c>
      <c r="J106" s="25">
        <v>1</v>
      </c>
      <c r="K106">
        <f t="shared" si="18"/>
        <v>3</v>
      </c>
      <c r="L106">
        <f t="shared" si="19"/>
        <v>102</v>
      </c>
      <c r="M106" s="26">
        <f t="shared" si="20"/>
        <v>0</v>
      </c>
      <c r="BF106">
        <f t="shared" si="13"/>
        <v>7672</v>
      </c>
      <c r="BG106">
        <f t="shared" si="11"/>
        <v>1.1118337600854035E-4</v>
      </c>
      <c r="BH106">
        <f t="shared" si="12"/>
        <v>2.5226766898340017E-4</v>
      </c>
    </row>
    <row r="107" spans="3:60" x14ac:dyDescent="0.25">
      <c r="C107">
        <v>84</v>
      </c>
      <c r="D107">
        <v>2</v>
      </c>
      <c r="E107">
        <v>52</v>
      </c>
      <c r="F107">
        <v>1</v>
      </c>
      <c r="G107">
        <v>465000</v>
      </c>
      <c r="I107" s="18">
        <f t="shared" si="17"/>
        <v>465000</v>
      </c>
      <c r="J107" s="25">
        <v>1</v>
      </c>
      <c r="K107">
        <f t="shared" si="18"/>
        <v>2</v>
      </c>
      <c r="L107">
        <f t="shared" si="19"/>
        <v>52</v>
      </c>
      <c r="M107" s="26">
        <f t="shared" si="20"/>
        <v>1</v>
      </c>
      <c r="BF107">
        <f t="shared" si="13"/>
        <v>7720</v>
      </c>
      <c r="BG107">
        <f t="shared" ref="BG107:BG170" si="21">_xlfn.GAMMA(($BG$37+1)/2)*SQRT($BG$36)/_xlfn.GAMMA($BG$37/2)/SQRT($BG$37*PI())*(1+$BG$36*(BF107-$BG$35)^2/$BG$37)^(-($BG$37+1)/2)</f>
        <v>1.1794987174388607E-4</v>
      </c>
      <c r="BH107">
        <f t="shared" ref="BH107:BH170" si="22">_xlfn.GAMMA(($BI$37+1)/2)*SQRT($BI$36)/_xlfn.GAMMA($BI$37/2)/SQRT($BI$37*PI())*(1+$BI$36*(BF107-$BI$35)^2/$BI$37)^(-($BI$37+1)/2)</f>
        <v>2.4538924636207786E-4</v>
      </c>
    </row>
    <row r="108" spans="3:60" x14ac:dyDescent="0.25">
      <c r="C108">
        <v>85</v>
      </c>
      <c r="D108">
        <v>3</v>
      </c>
      <c r="E108">
        <v>68.3</v>
      </c>
      <c r="F108">
        <v>1</v>
      </c>
      <c r="G108">
        <v>590000</v>
      </c>
      <c r="I108" s="18">
        <f t="shared" si="17"/>
        <v>590000</v>
      </c>
      <c r="J108" s="25">
        <v>1</v>
      </c>
      <c r="K108">
        <f t="shared" si="18"/>
        <v>3</v>
      </c>
      <c r="L108">
        <f t="shared" si="19"/>
        <v>68.3</v>
      </c>
      <c r="M108" s="26">
        <f t="shared" si="20"/>
        <v>1</v>
      </c>
      <c r="BF108">
        <f t="shared" ref="BF108:BF171" si="23">BF107+$BG$32</f>
        <v>7768</v>
      </c>
      <c r="BG108">
        <f t="shared" si="21"/>
        <v>1.2492849435617379E-4</v>
      </c>
      <c r="BH108">
        <f t="shared" si="22"/>
        <v>2.3834000947791175E-4</v>
      </c>
    </row>
    <row r="109" spans="3:60" x14ac:dyDescent="0.25">
      <c r="C109">
        <v>86</v>
      </c>
      <c r="D109">
        <v>2</v>
      </c>
      <c r="E109">
        <v>84</v>
      </c>
      <c r="F109">
        <v>1</v>
      </c>
      <c r="G109">
        <v>620000</v>
      </c>
      <c r="I109" s="18">
        <f t="shared" si="17"/>
        <v>620000</v>
      </c>
      <c r="J109" s="25">
        <v>1</v>
      </c>
      <c r="K109">
        <f t="shared" si="18"/>
        <v>2</v>
      </c>
      <c r="L109">
        <f t="shared" si="19"/>
        <v>84</v>
      </c>
      <c r="M109" s="26">
        <f t="shared" si="20"/>
        <v>1</v>
      </c>
      <c r="BF109">
        <f t="shared" si="23"/>
        <v>7816</v>
      </c>
      <c r="BG109">
        <f t="shared" si="21"/>
        <v>1.3210850406667572E-4</v>
      </c>
      <c r="BH109">
        <f t="shared" si="22"/>
        <v>2.3116145545753192E-4</v>
      </c>
    </row>
    <row r="110" spans="3:60" x14ac:dyDescent="0.25">
      <c r="C110">
        <v>87</v>
      </c>
      <c r="D110">
        <v>2</v>
      </c>
      <c r="E110">
        <v>43.6</v>
      </c>
      <c r="F110">
        <v>0</v>
      </c>
      <c r="G110">
        <v>385000</v>
      </c>
      <c r="I110" s="18">
        <f t="shared" si="17"/>
        <v>385000</v>
      </c>
      <c r="J110" s="25">
        <v>1</v>
      </c>
      <c r="K110">
        <f t="shared" si="18"/>
        <v>2</v>
      </c>
      <c r="L110">
        <f t="shared" si="19"/>
        <v>43.6</v>
      </c>
      <c r="M110" s="26">
        <f t="shared" si="20"/>
        <v>0</v>
      </c>
      <c r="BF110">
        <f t="shared" si="23"/>
        <v>7864</v>
      </c>
      <c r="BG110">
        <f t="shared" si="21"/>
        <v>1.3947749230101109E-4</v>
      </c>
      <c r="BH110">
        <f t="shared" si="22"/>
        <v>2.2389318746244608E-4</v>
      </c>
    </row>
    <row r="111" spans="3:60" x14ac:dyDescent="0.25">
      <c r="C111">
        <v>88</v>
      </c>
      <c r="D111">
        <v>2</v>
      </c>
      <c r="E111">
        <v>45.66</v>
      </c>
      <c r="F111">
        <v>1</v>
      </c>
      <c r="G111">
        <v>439000</v>
      </c>
      <c r="I111" s="18">
        <f t="shared" si="17"/>
        <v>439000</v>
      </c>
      <c r="J111" s="25">
        <v>1</v>
      </c>
      <c r="K111">
        <f t="shared" si="18"/>
        <v>2</v>
      </c>
      <c r="L111">
        <f t="shared" si="19"/>
        <v>45.66</v>
      </c>
      <c r="M111" s="26">
        <f t="shared" si="20"/>
        <v>1</v>
      </c>
      <c r="BF111">
        <f t="shared" si="23"/>
        <v>7912</v>
      </c>
      <c r="BG111">
        <f t="shared" si="21"/>
        <v>1.4702136647361204E-4</v>
      </c>
      <c r="BH111">
        <f t="shared" si="22"/>
        <v>2.1657259343285562E-4</v>
      </c>
    </row>
    <row r="112" spans="3:60" x14ac:dyDescent="0.25">
      <c r="C112">
        <v>89</v>
      </c>
      <c r="D112">
        <v>4</v>
      </c>
      <c r="E112">
        <v>150</v>
      </c>
      <c r="F112">
        <v>1</v>
      </c>
      <c r="G112">
        <v>1500000</v>
      </c>
      <c r="I112" s="18">
        <f t="shared" si="17"/>
        <v>1500000</v>
      </c>
      <c r="J112" s="25">
        <v>1</v>
      </c>
      <c r="K112">
        <f t="shared" si="18"/>
        <v>4</v>
      </c>
      <c r="L112">
        <f t="shared" si="19"/>
        <v>150</v>
      </c>
      <c r="M112" s="26">
        <f t="shared" si="20"/>
        <v>1</v>
      </c>
      <c r="BF112">
        <f t="shared" si="23"/>
        <v>7960</v>
      </c>
      <c r="BG112">
        <f t="shared" si="21"/>
        <v>1.5472434826995651E-4</v>
      </c>
      <c r="BH112">
        <f t="shared" si="22"/>
        <v>2.0923459525729811E-4</v>
      </c>
    </row>
    <row r="113" spans="3:60" x14ac:dyDescent="0.25">
      <c r="C113">
        <v>90</v>
      </c>
      <c r="D113">
        <v>3</v>
      </c>
      <c r="E113">
        <v>60.27</v>
      </c>
      <c r="F113">
        <v>1</v>
      </c>
      <c r="G113">
        <v>783510</v>
      </c>
      <c r="I113" s="18">
        <f t="shared" si="17"/>
        <v>783510</v>
      </c>
      <c r="J113" s="25">
        <v>1</v>
      </c>
      <c r="K113">
        <f t="shared" si="18"/>
        <v>3</v>
      </c>
      <c r="L113">
        <f t="shared" si="19"/>
        <v>60.27</v>
      </c>
      <c r="M113" s="26">
        <f t="shared" si="20"/>
        <v>1</v>
      </c>
      <c r="BF113">
        <f t="shared" si="23"/>
        <v>8008</v>
      </c>
      <c r="BG113">
        <f t="shared" si="21"/>
        <v>1.6256898624204585E-4</v>
      </c>
      <c r="BH113">
        <f t="shared" si="22"/>
        <v>2.0191146582324915E-4</v>
      </c>
    </row>
    <row r="114" spans="3:60" x14ac:dyDescent="0.25">
      <c r="C114">
        <v>91</v>
      </c>
      <c r="D114">
        <v>2</v>
      </c>
      <c r="E114">
        <v>67</v>
      </c>
      <c r="F114">
        <v>1</v>
      </c>
      <c r="G114">
        <v>450000</v>
      </c>
      <c r="I114" s="18">
        <f t="shared" si="17"/>
        <v>450000</v>
      </c>
      <c r="J114" s="25">
        <v>1</v>
      </c>
      <c r="K114">
        <f t="shared" si="18"/>
        <v>2</v>
      </c>
      <c r="L114">
        <f t="shared" si="19"/>
        <v>67</v>
      </c>
      <c r="M114" s="26">
        <f t="shared" si="20"/>
        <v>1</v>
      </c>
      <c r="BF114">
        <f t="shared" si="23"/>
        <v>8056</v>
      </c>
      <c r="BG114">
        <f t="shared" si="21"/>
        <v>1.7053618340741122E-4</v>
      </c>
      <c r="BH114">
        <f t="shared" si="22"/>
        <v>1.946327097853836E-4</v>
      </c>
    </row>
    <row r="115" spans="3:60" x14ac:dyDescent="0.25">
      <c r="C115">
        <v>92</v>
      </c>
      <c r="D115">
        <v>2</v>
      </c>
      <c r="E115">
        <v>38.78</v>
      </c>
      <c r="F115">
        <v>1</v>
      </c>
      <c r="G115">
        <v>610000</v>
      </c>
      <c r="I115" s="18">
        <f t="shared" si="17"/>
        <v>610000</v>
      </c>
      <c r="J115" s="25">
        <v>1</v>
      </c>
      <c r="K115">
        <f t="shared" si="18"/>
        <v>2</v>
      </c>
      <c r="L115">
        <f t="shared" si="19"/>
        <v>38.78</v>
      </c>
      <c r="M115" s="26">
        <f t="shared" si="20"/>
        <v>1</v>
      </c>
      <c r="BF115">
        <f t="shared" si="23"/>
        <v>8104</v>
      </c>
      <c r="BG115">
        <f t="shared" si="21"/>
        <v>1.7860524040015893E-4</v>
      </c>
      <c r="BH115">
        <f t="shared" si="22"/>
        <v>1.8742500265826479E-4</v>
      </c>
    </row>
    <row r="116" spans="3:60" x14ac:dyDescent="0.25">
      <c r="C116">
        <v>93</v>
      </c>
      <c r="D116">
        <v>2</v>
      </c>
      <c r="E116">
        <v>49.37</v>
      </c>
      <c r="F116">
        <v>1</v>
      </c>
      <c r="G116">
        <v>913345</v>
      </c>
      <c r="I116" s="18">
        <f t="shared" si="17"/>
        <v>913345</v>
      </c>
      <c r="J116" s="25">
        <v>1</v>
      </c>
      <c r="K116">
        <f t="shared" si="18"/>
        <v>2</v>
      </c>
      <c r="L116">
        <f t="shared" si="19"/>
        <v>49.37</v>
      </c>
      <c r="M116" s="26">
        <f t="shared" si="20"/>
        <v>1</v>
      </c>
      <c r="BF116">
        <f t="shared" si="23"/>
        <v>8152</v>
      </c>
      <c r="BG116">
        <f t="shared" si="21"/>
        <v>1.8675391456485566E-4</v>
      </c>
      <c r="BH116">
        <f t="shared" si="22"/>
        <v>1.8031218198735397E-4</v>
      </c>
    </row>
    <row r="117" spans="3:60" x14ac:dyDescent="0.25">
      <c r="C117">
        <v>94</v>
      </c>
      <c r="D117">
        <v>3</v>
      </c>
      <c r="E117">
        <v>90</v>
      </c>
      <c r="F117">
        <v>1</v>
      </c>
      <c r="G117">
        <v>1161000</v>
      </c>
      <c r="I117" s="18">
        <f t="shared" si="17"/>
        <v>1161000</v>
      </c>
      <c r="J117" s="25">
        <v>1</v>
      </c>
      <c r="K117">
        <f t="shared" si="18"/>
        <v>3</v>
      </c>
      <c r="L117">
        <f t="shared" si="19"/>
        <v>90</v>
      </c>
      <c r="M117" s="26">
        <f t="shared" si="20"/>
        <v>1</v>
      </c>
      <c r="BF117">
        <f t="shared" si="23"/>
        <v>8200</v>
      </c>
      <c r="BG117">
        <f t="shared" si="21"/>
        <v>1.9495849521250968E-4</v>
      </c>
      <c r="BH117">
        <f t="shared" si="22"/>
        <v>1.733152838480674E-4</v>
      </c>
    </row>
    <row r="118" spans="3:60" x14ac:dyDescent="0.25">
      <c r="C118">
        <v>95</v>
      </c>
      <c r="D118">
        <v>4</v>
      </c>
      <c r="E118">
        <v>113</v>
      </c>
      <c r="F118">
        <v>0</v>
      </c>
      <c r="G118">
        <v>1243000</v>
      </c>
      <c r="I118" s="18">
        <f t="shared" si="17"/>
        <v>1243000</v>
      </c>
      <c r="J118" s="25">
        <v>1</v>
      </c>
      <c r="K118">
        <f t="shared" si="18"/>
        <v>4</v>
      </c>
      <c r="L118">
        <f t="shared" si="19"/>
        <v>113</v>
      </c>
      <c r="M118" s="26">
        <f t="shared" si="20"/>
        <v>0</v>
      </c>
      <c r="BF118">
        <f t="shared" si="23"/>
        <v>8248</v>
      </c>
      <c r="BG118">
        <f t="shared" si="21"/>
        <v>2.0319389507428024E-4</v>
      </c>
      <c r="BH118">
        <f t="shared" si="22"/>
        <v>1.66452617726817E-4</v>
      </c>
    </row>
    <row r="119" spans="3:60" x14ac:dyDescent="0.25">
      <c r="C119">
        <v>96</v>
      </c>
      <c r="D119">
        <v>3</v>
      </c>
      <c r="E119">
        <v>65.31</v>
      </c>
      <c r="F119">
        <v>0</v>
      </c>
      <c r="G119">
        <v>490000</v>
      </c>
      <c r="I119" s="18">
        <f t="shared" si="17"/>
        <v>490000</v>
      </c>
      <c r="J119" s="25">
        <v>1</v>
      </c>
      <c r="K119">
        <f t="shared" si="18"/>
        <v>3</v>
      </c>
      <c r="L119">
        <f t="shared" si="19"/>
        <v>65.31</v>
      </c>
      <c r="M119" s="26">
        <f t="shared" si="20"/>
        <v>0</v>
      </c>
      <c r="BF119">
        <f t="shared" si="23"/>
        <v>8296</v>
      </c>
      <c r="BG119">
        <f t="shared" si="21"/>
        <v>2.1143375779478219E-4</v>
      </c>
      <c r="BH119">
        <f t="shared" si="22"/>
        <v>1.5973987290303823E-4</v>
      </c>
    </row>
    <row r="120" spans="3:60" x14ac:dyDescent="0.25">
      <c r="C120">
        <v>97</v>
      </c>
      <c r="D120">
        <v>3</v>
      </c>
      <c r="E120">
        <v>93.69</v>
      </c>
      <c r="F120">
        <v>0</v>
      </c>
      <c r="G120">
        <v>1050000</v>
      </c>
      <c r="I120" s="18">
        <f t="shared" ref="I120:I151" si="24">G120</f>
        <v>1050000</v>
      </c>
      <c r="J120" s="25">
        <v>1</v>
      </c>
      <c r="K120">
        <f t="shared" si="18"/>
        <v>3</v>
      </c>
      <c r="L120">
        <f t="shared" si="19"/>
        <v>93.69</v>
      </c>
      <c r="M120" s="26">
        <f t="shared" si="20"/>
        <v>0</v>
      </c>
      <c r="BF120">
        <f t="shared" si="23"/>
        <v>8344</v>
      </c>
      <c r="BG120">
        <f t="shared" si="21"/>
        <v>2.1965058110611912E-4</v>
      </c>
      <c r="BH120">
        <f t="shared" si="22"/>
        <v>1.531902497265422E-4</v>
      </c>
    </row>
    <row r="121" spans="3:60" x14ac:dyDescent="0.25">
      <c r="C121">
        <v>98</v>
      </c>
      <c r="D121">
        <v>4</v>
      </c>
      <c r="E121">
        <v>93.8</v>
      </c>
      <c r="F121">
        <v>1</v>
      </c>
      <c r="G121">
        <v>1013040</v>
      </c>
      <c r="I121" s="18">
        <f t="shared" si="24"/>
        <v>1013040</v>
      </c>
      <c r="J121" s="25">
        <v>1</v>
      </c>
      <c r="K121">
        <f t="shared" si="18"/>
        <v>4</v>
      </c>
      <c r="L121">
        <f t="shared" si="19"/>
        <v>93.8</v>
      </c>
      <c r="M121" s="26">
        <f t="shared" si="20"/>
        <v>1</v>
      </c>
      <c r="BF121">
        <f t="shared" si="23"/>
        <v>8392</v>
      </c>
      <c r="BG121">
        <f t="shared" si="21"/>
        <v>2.2781585511814125E-4</v>
      </c>
      <c r="BH121">
        <f t="shared" si="22"/>
        <v>1.4681460961994827E-4</v>
      </c>
    </row>
    <row r="122" spans="3:60" x14ac:dyDescent="0.25">
      <c r="C122">
        <v>99</v>
      </c>
      <c r="D122">
        <v>1</v>
      </c>
      <c r="E122">
        <v>32</v>
      </c>
      <c r="F122">
        <v>0</v>
      </c>
      <c r="G122">
        <v>335000</v>
      </c>
      <c r="I122" s="18">
        <f t="shared" si="24"/>
        <v>335000</v>
      </c>
      <c r="J122" s="25">
        <v>1</v>
      </c>
      <c r="K122">
        <f t="shared" si="18"/>
        <v>1</v>
      </c>
      <c r="L122">
        <f t="shared" si="19"/>
        <v>32</v>
      </c>
      <c r="M122" s="26">
        <f t="shared" si="20"/>
        <v>0</v>
      </c>
      <c r="BF122">
        <f t="shared" si="23"/>
        <v>8440</v>
      </c>
      <c r="BG122">
        <f t="shared" si="21"/>
        <v>2.3590021495350729E-4</v>
      </c>
      <c r="BH122">
        <f t="shared" si="22"/>
        <v>1.4062163818426223E-4</v>
      </c>
    </row>
    <row r="123" spans="3:60" x14ac:dyDescent="0.25">
      <c r="C123">
        <v>100</v>
      </c>
      <c r="D123">
        <v>4</v>
      </c>
      <c r="E123">
        <v>82</v>
      </c>
      <c r="F123">
        <v>1</v>
      </c>
      <c r="G123">
        <v>691000</v>
      </c>
      <c r="I123" s="18">
        <f t="shared" si="24"/>
        <v>691000</v>
      </c>
      <c r="J123" s="25">
        <v>1</v>
      </c>
      <c r="K123">
        <f t="shared" si="18"/>
        <v>4</v>
      </c>
      <c r="L123">
        <f t="shared" si="19"/>
        <v>82</v>
      </c>
      <c r="M123" s="26">
        <f t="shared" si="20"/>
        <v>1</v>
      </c>
      <c r="BF123">
        <f t="shared" si="23"/>
        <v>8488</v>
      </c>
      <c r="BG123">
        <f t="shared" si="21"/>
        <v>2.4387360675062742E-4</v>
      </c>
      <c r="BH123">
        <f t="shared" si="22"/>
        <v>1.3461801640451116E-4</v>
      </c>
    </row>
    <row r="124" spans="3:60" x14ac:dyDescent="0.25">
      <c r="C124">
        <v>101</v>
      </c>
      <c r="D124">
        <v>3</v>
      </c>
      <c r="E124">
        <v>81.25</v>
      </c>
      <c r="F124">
        <v>1</v>
      </c>
      <c r="G124">
        <v>1625000</v>
      </c>
      <c r="I124" s="18">
        <f t="shared" si="24"/>
        <v>1625000</v>
      </c>
      <c r="J124" s="25">
        <v>1</v>
      </c>
      <c r="K124">
        <f t="shared" si="18"/>
        <v>3</v>
      </c>
      <c r="L124">
        <f t="shared" si="19"/>
        <v>81.25</v>
      </c>
      <c r="M124" s="26">
        <f t="shared" si="20"/>
        <v>1</v>
      </c>
      <c r="BF124">
        <f t="shared" si="23"/>
        <v>8536</v>
      </c>
      <c r="BG124">
        <f t="shared" si="21"/>
        <v>2.5170546585708654E-4</v>
      </c>
      <c r="BH124">
        <f t="shared" si="22"/>
        <v>1.2880859560529333E-4</v>
      </c>
    </row>
    <row r="125" spans="3:60" x14ac:dyDescent="0.25">
      <c r="C125">
        <v>102</v>
      </c>
      <c r="D125">
        <v>1</v>
      </c>
      <c r="E125">
        <v>36</v>
      </c>
      <c r="F125">
        <v>1</v>
      </c>
      <c r="G125">
        <v>376950</v>
      </c>
      <c r="I125" s="18">
        <f t="shared" si="24"/>
        <v>376950</v>
      </c>
      <c r="J125" s="25">
        <v>1</v>
      </c>
      <c r="K125">
        <f t="shared" si="18"/>
        <v>1</v>
      </c>
      <c r="L125">
        <f t="shared" si="19"/>
        <v>36</v>
      </c>
      <c r="M125" s="26">
        <f t="shared" si="20"/>
        <v>1</v>
      </c>
      <c r="BF125">
        <f t="shared" si="23"/>
        <v>8584</v>
      </c>
      <c r="BG125">
        <f t="shared" si="21"/>
        <v>2.5936490584374414E-4</v>
      </c>
      <c r="BH125">
        <f t="shared" si="22"/>
        <v>1.2319657246311698E-4</v>
      </c>
    </row>
    <row r="126" spans="3:60" x14ac:dyDescent="0.25">
      <c r="C126">
        <v>103</v>
      </c>
      <c r="D126">
        <v>3</v>
      </c>
      <c r="E126">
        <v>100</v>
      </c>
      <c r="F126">
        <v>1</v>
      </c>
      <c r="G126">
        <v>1600000</v>
      </c>
      <c r="I126" s="18">
        <f t="shared" si="24"/>
        <v>1600000</v>
      </c>
      <c r="J126" s="25">
        <v>1</v>
      </c>
      <c r="K126">
        <f t="shared" si="18"/>
        <v>3</v>
      </c>
      <c r="L126">
        <f t="shared" si="19"/>
        <v>100</v>
      </c>
      <c r="M126" s="26">
        <f t="shared" si="20"/>
        <v>1</v>
      </c>
      <c r="BF126">
        <f t="shared" si="23"/>
        <v>8632</v>
      </c>
      <c r="BG126">
        <f t="shared" si="21"/>
        <v>2.6682091678904125E-4</v>
      </c>
      <c r="BH126">
        <f t="shared" si="22"/>
        <v>1.1778366101986495E-4</v>
      </c>
    </row>
    <row r="127" spans="3:60" x14ac:dyDescent="0.25">
      <c r="C127">
        <v>104</v>
      </c>
      <c r="D127">
        <v>2</v>
      </c>
      <c r="E127">
        <v>54</v>
      </c>
      <c r="F127">
        <v>1</v>
      </c>
      <c r="G127">
        <v>524000</v>
      </c>
      <c r="I127" s="18">
        <f t="shared" si="24"/>
        <v>524000</v>
      </c>
      <c r="J127" s="25">
        <v>1</v>
      </c>
      <c r="K127">
        <f t="shared" si="18"/>
        <v>2</v>
      </c>
      <c r="L127">
        <f t="shared" si="19"/>
        <v>54</v>
      </c>
      <c r="M127" s="26">
        <f t="shared" si="20"/>
        <v>1</v>
      </c>
      <c r="BF127">
        <f t="shared" si="23"/>
        <v>8680</v>
      </c>
      <c r="BG127">
        <f t="shared" si="21"/>
        <v>2.7404257111703377E-4</v>
      </c>
      <c r="BH127">
        <f t="shared" si="22"/>
        <v>1.1257025924202177E-4</v>
      </c>
    </row>
    <row r="128" spans="3:60" x14ac:dyDescent="0.25">
      <c r="C128">
        <v>105</v>
      </c>
      <c r="D128">
        <v>2</v>
      </c>
      <c r="E128">
        <v>47.22</v>
      </c>
      <c r="F128">
        <v>1</v>
      </c>
      <c r="G128">
        <v>419000</v>
      </c>
      <c r="I128" s="18">
        <f t="shared" si="24"/>
        <v>419000</v>
      </c>
      <c r="J128" s="25">
        <v>1</v>
      </c>
      <c r="K128">
        <f t="shared" si="18"/>
        <v>2</v>
      </c>
      <c r="L128">
        <f t="shared" si="19"/>
        <v>47.22</v>
      </c>
      <c r="M128" s="26">
        <f t="shared" si="20"/>
        <v>1</v>
      </c>
      <c r="BF128">
        <f t="shared" si="23"/>
        <v>8728</v>
      </c>
      <c r="BG128">
        <f t="shared" si="21"/>
        <v>2.8099923512456851E-4</v>
      </c>
      <c r="BH128">
        <f t="shared" si="22"/>
        <v>1.0755560822127248E-4</v>
      </c>
    </row>
    <row r="129" spans="3:60" x14ac:dyDescent="0.25">
      <c r="C129">
        <v>106</v>
      </c>
      <c r="D129">
        <v>2</v>
      </c>
      <c r="E129">
        <v>91</v>
      </c>
      <c r="F129">
        <v>0</v>
      </c>
      <c r="G129">
        <v>780000</v>
      </c>
      <c r="I129" s="18">
        <f t="shared" si="24"/>
        <v>780000</v>
      </c>
      <c r="J129" s="25">
        <v>1</v>
      </c>
      <c r="K129">
        <f t="shared" si="18"/>
        <v>2</v>
      </c>
      <c r="L129">
        <f t="shared" si="19"/>
        <v>91</v>
      </c>
      <c r="M129" s="26">
        <f t="shared" si="20"/>
        <v>0</v>
      </c>
      <c r="BF129">
        <f t="shared" si="23"/>
        <v>8776</v>
      </c>
      <c r="BG129">
        <f t="shared" si="21"/>
        <v>2.8766078420591409E-4</v>
      </c>
      <c r="BH129">
        <f t="shared" si="22"/>
        <v>1.0273794260623198E-4</v>
      </c>
    </row>
    <row r="130" spans="3:60" x14ac:dyDescent="0.25">
      <c r="C130">
        <v>107</v>
      </c>
      <c r="D130">
        <v>2</v>
      </c>
      <c r="E130">
        <v>40.880000000000003</v>
      </c>
      <c r="F130">
        <v>1</v>
      </c>
      <c r="G130">
        <v>797160</v>
      </c>
      <c r="I130" s="18">
        <f t="shared" si="24"/>
        <v>797160</v>
      </c>
      <c r="J130" s="25">
        <v>1</v>
      </c>
      <c r="K130">
        <f t="shared" si="18"/>
        <v>2</v>
      </c>
      <c r="L130">
        <f t="shared" si="19"/>
        <v>40.880000000000003</v>
      </c>
      <c r="M130" s="26">
        <f t="shared" si="20"/>
        <v>1</v>
      </c>
      <c r="BF130">
        <f t="shared" si="23"/>
        <v>8824</v>
      </c>
      <c r="BG130">
        <f t="shared" si="21"/>
        <v>2.939978196793874E-4</v>
      </c>
      <c r="BH130">
        <f t="shared" si="22"/>
        <v>9.8114631288770922E-5</v>
      </c>
    </row>
    <row r="131" spans="3:60" x14ac:dyDescent="0.25">
      <c r="C131">
        <v>108</v>
      </c>
      <c r="D131">
        <v>2</v>
      </c>
      <c r="E131">
        <v>63</v>
      </c>
      <c r="F131">
        <v>1</v>
      </c>
      <c r="G131">
        <v>540000</v>
      </c>
      <c r="I131" s="18">
        <f t="shared" si="24"/>
        <v>540000</v>
      </c>
      <c r="J131" s="25">
        <v>1</v>
      </c>
      <c r="K131">
        <f t="shared" si="18"/>
        <v>2</v>
      </c>
      <c r="L131">
        <f t="shared" si="19"/>
        <v>63</v>
      </c>
      <c r="M131" s="26">
        <f t="shared" si="20"/>
        <v>1</v>
      </c>
      <c r="BF131">
        <f t="shared" si="23"/>
        <v>8872</v>
      </c>
      <c r="BG131">
        <f t="shared" si="21"/>
        <v>2.9998188504254701E-4</v>
      </c>
      <c r="BH131">
        <f t="shared" si="22"/>
        <v>9.3682307741152956E-5</v>
      </c>
    </row>
    <row r="132" spans="3:60" x14ac:dyDescent="0.25">
      <c r="C132">
        <v>109</v>
      </c>
      <c r="D132">
        <v>3</v>
      </c>
      <c r="E132">
        <v>105.18</v>
      </c>
      <c r="F132">
        <v>1</v>
      </c>
      <c r="G132">
        <v>1060000</v>
      </c>
      <c r="I132" s="18">
        <f t="shared" si="24"/>
        <v>1060000</v>
      </c>
      <c r="J132" s="25">
        <v>1</v>
      </c>
      <c r="K132">
        <f t="shared" si="18"/>
        <v>3</v>
      </c>
      <c r="L132">
        <f t="shared" si="19"/>
        <v>105.18</v>
      </c>
      <c r="M132" s="26">
        <f t="shared" si="20"/>
        <v>1</v>
      </c>
      <c r="BF132">
        <f t="shared" si="23"/>
        <v>8920</v>
      </c>
      <c r="BG132">
        <f t="shared" si="21"/>
        <v>3.0558567943249901E-4</v>
      </c>
      <c r="BH132">
        <f t="shared" si="22"/>
        <v>8.9436989713800663E-5</v>
      </c>
    </row>
    <row r="133" spans="3:60" x14ac:dyDescent="0.25">
      <c r="C133">
        <v>110</v>
      </c>
      <c r="D133">
        <v>1</v>
      </c>
      <c r="E133">
        <v>34</v>
      </c>
      <c r="F133">
        <v>1</v>
      </c>
      <c r="G133">
        <v>476000</v>
      </c>
      <c r="I133" s="18">
        <f t="shared" si="24"/>
        <v>476000</v>
      </c>
      <c r="J133" s="25">
        <v>1</v>
      </c>
      <c r="K133">
        <f t="shared" si="18"/>
        <v>1</v>
      </c>
      <c r="L133">
        <f t="shared" si="19"/>
        <v>34</v>
      </c>
      <c r="M133" s="26">
        <f t="shared" si="20"/>
        <v>1</v>
      </c>
      <c r="BF133">
        <f t="shared" si="23"/>
        <v>8968</v>
      </c>
      <c r="BG133">
        <f t="shared" si="21"/>
        <v>3.1078326604689818E-4</v>
      </c>
      <c r="BH133">
        <f t="shared" si="22"/>
        <v>8.5374188261477398E-5</v>
      </c>
    </row>
    <row r="134" spans="3:60" x14ac:dyDescent="0.25">
      <c r="C134">
        <v>111</v>
      </c>
      <c r="D134">
        <v>3</v>
      </c>
      <c r="E134">
        <v>70</v>
      </c>
      <c r="F134">
        <v>1</v>
      </c>
      <c r="G134">
        <v>700000</v>
      </c>
      <c r="I134" s="18">
        <f t="shared" si="24"/>
        <v>700000</v>
      </c>
      <c r="J134" s="25">
        <v>1</v>
      </c>
      <c r="K134">
        <f t="shared" si="18"/>
        <v>3</v>
      </c>
      <c r="L134">
        <f t="shared" si="19"/>
        <v>70</v>
      </c>
      <c r="M134" s="26">
        <f t="shared" si="20"/>
        <v>1</v>
      </c>
      <c r="BF134">
        <f t="shared" si="23"/>
        <v>9016</v>
      </c>
      <c r="BG134">
        <f t="shared" si="21"/>
        <v>3.1555027329077472E-4</v>
      </c>
      <c r="BH134">
        <f t="shared" si="22"/>
        <v>8.1489006272633351E-5</v>
      </c>
    </row>
    <row r="135" spans="3:60" x14ac:dyDescent="0.25">
      <c r="C135">
        <v>112</v>
      </c>
      <c r="D135">
        <v>1</v>
      </c>
      <c r="E135">
        <v>40</v>
      </c>
      <c r="F135">
        <v>1</v>
      </c>
      <c r="G135">
        <v>399000</v>
      </c>
      <c r="I135" s="18">
        <f t="shared" si="24"/>
        <v>399000</v>
      </c>
      <c r="J135" s="25">
        <v>1</v>
      </c>
      <c r="K135">
        <f t="shared" si="18"/>
        <v>1</v>
      </c>
      <c r="L135">
        <f t="shared" si="19"/>
        <v>40</v>
      </c>
      <c r="M135" s="26">
        <f t="shared" si="20"/>
        <v>1</v>
      </c>
      <c r="BF135">
        <f t="shared" si="23"/>
        <v>9064</v>
      </c>
      <c r="BG135">
        <f t="shared" si="21"/>
        <v>3.1986408645456931E-4</v>
      </c>
      <c r="BH135">
        <f t="shared" si="22"/>
        <v>7.7776226837899778E-5</v>
      </c>
    </row>
    <row r="136" spans="3:60" x14ac:dyDescent="0.25">
      <c r="C136">
        <v>113</v>
      </c>
      <c r="D136">
        <v>1</v>
      </c>
      <c r="E136">
        <v>30</v>
      </c>
      <c r="F136">
        <v>1</v>
      </c>
      <c r="G136">
        <v>349945</v>
      </c>
      <c r="I136" s="18">
        <f t="shared" si="24"/>
        <v>349945</v>
      </c>
      <c r="J136" s="25">
        <v>1</v>
      </c>
      <c r="K136">
        <f t="shared" si="18"/>
        <v>1</v>
      </c>
      <c r="L136">
        <f t="shared" si="19"/>
        <v>30</v>
      </c>
      <c r="M136" s="26">
        <f t="shared" si="20"/>
        <v>1</v>
      </c>
      <c r="BF136">
        <f t="shared" si="23"/>
        <v>9112</v>
      </c>
      <c r="BG136">
        <f t="shared" si="21"/>
        <v>3.2370402780016095E-4</v>
      </c>
      <c r="BH136">
        <f t="shared" si="22"/>
        <v>7.423039191477693E-5</v>
      </c>
    </row>
    <row r="137" spans="3:60" x14ac:dyDescent="0.25">
      <c r="C137">
        <v>114</v>
      </c>
      <c r="D137">
        <v>5</v>
      </c>
      <c r="E137">
        <v>130</v>
      </c>
      <c r="F137">
        <v>1</v>
      </c>
      <c r="G137">
        <v>2350000</v>
      </c>
      <c r="I137" s="18">
        <f t="shared" si="24"/>
        <v>2350000</v>
      </c>
      <c r="J137" s="25">
        <v>1</v>
      </c>
      <c r="K137">
        <f t="shared" si="18"/>
        <v>5</v>
      </c>
      <c r="L137">
        <f t="shared" si="19"/>
        <v>130</v>
      </c>
      <c r="M137" s="26">
        <f t="shared" si="20"/>
        <v>1</v>
      </c>
      <c r="BF137">
        <f t="shared" si="23"/>
        <v>9160</v>
      </c>
      <c r="BG137">
        <f t="shared" si="21"/>
        <v>3.2705152303330538E-4</v>
      </c>
      <c r="BH137">
        <f t="shared" si="22"/>
        <v>7.0845871832007944E-5</v>
      </c>
    </row>
    <row r="138" spans="3:60" x14ac:dyDescent="0.25">
      <c r="C138">
        <v>115</v>
      </c>
      <c r="D138">
        <v>2</v>
      </c>
      <c r="E138">
        <v>55</v>
      </c>
      <c r="F138">
        <v>1</v>
      </c>
      <c r="G138">
        <v>850000</v>
      </c>
      <c r="I138" s="18">
        <f t="shared" si="24"/>
        <v>850000</v>
      </c>
      <c r="J138" s="25">
        <v>1</v>
      </c>
      <c r="K138">
        <f t="shared" si="18"/>
        <v>2</v>
      </c>
      <c r="L138">
        <f t="shared" si="19"/>
        <v>55</v>
      </c>
      <c r="M138" s="26">
        <f t="shared" si="20"/>
        <v>1</v>
      </c>
      <c r="BF138">
        <f t="shared" si="23"/>
        <v>9208</v>
      </c>
      <c r="BG138">
        <f t="shared" si="21"/>
        <v>3.2989025227188936E-4</v>
      </c>
      <c r="BH138">
        <f t="shared" si="22"/>
        <v>6.7616926234292956E-5</v>
      </c>
    </row>
    <row r="139" spans="3:60" x14ac:dyDescent="0.25">
      <c r="C139">
        <v>116</v>
      </c>
      <c r="D139">
        <v>3</v>
      </c>
      <c r="E139">
        <v>66.010000000000005</v>
      </c>
      <c r="F139">
        <v>1</v>
      </c>
      <c r="G139">
        <v>530000</v>
      </c>
      <c r="I139" s="18">
        <f t="shared" si="24"/>
        <v>530000</v>
      </c>
      <c r="J139" s="25">
        <v>1</v>
      </c>
      <c r="K139">
        <f t="shared" si="18"/>
        <v>3</v>
      </c>
      <c r="L139">
        <f t="shared" si="19"/>
        <v>66.010000000000005</v>
      </c>
      <c r="M139" s="26">
        <f t="shared" si="20"/>
        <v>1</v>
      </c>
      <c r="BF139">
        <f t="shared" si="23"/>
        <v>9256</v>
      </c>
      <c r="BG139">
        <f t="shared" si="21"/>
        <v>3.3220628377840733E-4</v>
      </c>
      <c r="BH139">
        <f t="shared" si="22"/>
        <v>6.4537757100858984E-5</v>
      </c>
    </row>
    <row r="140" spans="3:60" x14ac:dyDescent="0.25">
      <c r="C140">
        <v>117</v>
      </c>
      <c r="D140">
        <v>1</v>
      </c>
      <c r="E140">
        <v>32</v>
      </c>
      <c r="F140">
        <v>1</v>
      </c>
      <c r="G140">
        <v>280000</v>
      </c>
      <c r="I140" s="18">
        <f t="shared" si="24"/>
        <v>280000</v>
      </c>
      <c r="J140" s="25">
        <v>1</v>
      </c>
      <c r="K140">
        <f t="shared" si="18"/>
        <v>1</v>
      </c>
      <c r="L140">
        <f t="shared" si="19"/>
        <v>32</v>
      </c>
      <c r="M140" s="26">
        <f t="shared" si="20"/>
        <v>1</v>
      </c>
      <c r="BF140">
        <f t="shared" si="23"/>
        <v>9304</v>
      </c>
      <c r="BG140">
        <f t="shared" si="21"/>
        <v>3.3398818890960981E-4</v>
      </c>
      <c r="BH140">
        <f t="shared" si="22"/>
        <v>6.1602554484499274E-5</v>
      </c>
    </row>
    <row r="141" spans="3:60" x14ac:dyDescent="0.25">
      <c r="C141">
        <v>118</v>
      </c>
      <c r="D141">
        <v>3</v>
      </c>
      <c r="E141">
        <v>82</v>
      </c>
      <c r="F141">
        <v>0</v>
      </c>
      <c r="G141">
        <v>520000</v>
      </c>
      <c r="I141" s="18">
        <f t="shared" si="24"/>
        <v>520000</v>
      </c>
      <c r="J141" s="25">
        <v>1</v>
      </c>
      <c r="K141">
        <f t="shared" si="18"/>
        <v>3</v>
      </c>
      <c r="L141">
        <f t="shared" si="19"/>
        <v>82</v>
      </c>
      <c r="M141" s="26">
        <f t="shared" si="20"/>
        <v>0</v>
      </c>
      <c r="BF141">
        <f t="shared" si="23"/>
        <v>9352</v>
      </c>
      <c r="BG141">
        <f t="shared" si="21"/>
        <v>3.352271369440098E-4</v>
      </c>
      <c r="BH141">
        <f t="shared" si="22"/>
        <v>5.880553561506748E-5</v>
      </c>
    </row>
    <row r="142" spans="3:60" x14ac:dyDescent="0.25">
      <c r="C142">
        <v>119</v>
      </c>
      <c r="D142">
        <v>2</v>
      </c>
      <c r="E142">
        <v>49.31</v>
      </c>
      <c r="F142">
        <v>0</v>
      </c>
      <c r="G142">
        <v>740000</v>
      </c>
      <c r="I142" s="18">
        <f t="shared" si="24"/>
        <v>740000</v>
      </c>
      <c r="J142" s="25">
        <v>1</v>
      </c>
      <c r="K142">
        <f t="shared" si="18"/>
        <v>2</v>
      </c>
      <c r="L142">
        <f t="shared" si="19"/>
        <v>49.31</v>
      </c>
      <c r="M142" s="26">
        <f t="shared" si="20"/>
        <v>0</v>
      </c>
      <c r="BF142">
        <f t="shared" si="23"/>
        <v>9400</v>
      </c>
      <c r="BG142">
        <f t="shared" si="21"/>
        <v>3.3591696867611584E-4</v>
      </c>
      <c r="BH142">
        <f t="shared" si="22"/>
        <v>5.6140977996603523E-5</v>
      </c>
    </row>
    <row r="143" spans="3:60" x14ac:dyDescent="0.25">
      <c r="C143">
        <v>120</v>
      </c>
      <c r="D143">
        <v>2</v>
      </c>
      <c r="E143">
        <v>27.1</v>
      </c>
      <c r="F143">
        <v>1</v>
      </c>
      <c r="G143">
        <v>230350</v>
      </c>
      <c r="I143" s="18">
        <f t="shared" si="24"/>
        <v>230350</v>
      </c>
      <c r="J143" s="25">
        <v>1</v>
      </c>
      <c r="K143">
        <f t="shared" si="18"/>
        <v>2</v>
      </c>
      <c r="L143">
        <f t="shared" si="19"/>
        <v>27.1</v>
      </c>
      <c r="M143" s="26">
        <f t="shared" si="20"/>
        <v>1</v>
      </c>
      <c r="BF143">
        <f t="shared" si="23"/>
        <v>9448</v>
      </c>
      <c r="BG143">
        <f t="shared" si="21"/>
        <v>3.3605424791106371E-4</v>
      </c>
      <c r="BH143">
        <f t="shared" si="22"/>
        <v>5.3603247103314198E-5</v>
      </c>
    </row>
    <row r="144" spans="3:60" x14ac:dyDescent="0.25">
      <c r="C144">
        <v>121</v>
      </c>
      <c r="D144">
        <v>3</v>
      </c>
      <c r="E144">
        <v>77</v>
      </c>
      <c r="F144">
        <v>1</v>
      </c>
      <c r="G144">
        <v>770000</v>
      </c>
      <c r="I144" s="18">
        <f t="shared" si="24"/>
        <v>770000</v>
      </c>
      <c r="J144" s="25">
        <v>1</v>
      </c>
      <c r="K144">
        <f t="shared" si="18"/>
        <v>3</v>
      </c>
      <c r="L144">
        <f t="shared" si="19"/>
        <v>77</v>
      </c>
      <c r="M144" s="26">
        <f t="shared" si="20"/>
        <v>1</v>
      </c>
      <c r="BF144">
        <f t="shared" si="23"/>
        <v>9496</v>
      </c>
      <c r="BG144">
        <f t="shared" si="21"/>
        <v>3.3563829025156256E-4</v>
      </c>
      <c r="BH144">
        <f t="shared" si="22"/>
        <v>5.1186819249110243E-5</v>
      </c>
    </row>
    <row r="145" spans="3:60" x14ac:dyDescent="0.25">
      <c r="C145">
        <v>122</v>
      </c>
      <c r="D145">
        <v>3</v>
      </c>
      <c r="E145">
        <v>94</v>
      </c>
      <c r="F145">
        <v>1</v>
      </c>
      <c r="G145">
        <v>899000</v>
      </c>
      <c r="I145" s="18">
        <f t="shared" si="24"/>
        <v>899000</v>
      </c>
      <c r="J145" s="25">
        <v>1</v>
      </c>
      <c r="K145">
        <f t="shared" si="18"/>
        <v>3</v>
      </c>
      <c r="L145">
        <f t="shared" si="19"/>
        <v>94</v>
      </c>
      <c r="M145" s="26">
        <f t="shared" si="20"/>
        <v>1</v>
      </c>
      <c r="BF145">
        <f t="shared" si="23"/>
        <v>9544</v>
      </c>
      <c r="BG145">
        <f t="shared" si="21"/>
        <v>3.3467116883641228E-4</v>
      </c>
      <c r="BH145">
        <f t="shared" si="22"/>
        <v>4.8886300170447789E-5</v>
      </c>
    </row>
    <row r="146" spans="3:60" x14ac:dyDescent="0.25">
      <c r="C146">
        <v>123</v>
      </c>
      <c r="D146">
        <v>4</v>
      </c>
      <c r="E146">
        <v>100</v>
      </c>
      <c r="F146">
        <v>1</v>
      </c>
      <c r="G146">
        <v>899000</v>
      </c>
      <c r="I146" s="18">
        <f t="shared" si="24"/>
        <v>899000</v>
      </c>
      <c r="J146" s="25">
        <v>1</v>
      </c>
      <c r="K146">
        <f t="shared" si="18"/>
        <v>4</v>
      </c>
      <c r="L146">
        <f t="shared" si="19"/>
        <v>100</v>
      </c>
      <c r="M146" s="26">
        <f t="shared" si="20"/>
        <v>1</v>
      </c>
      <c r="BF146">
        <f t="shared" si="23"/>
        <v>9592</v>
      </c>
      <c r="BG146">
        <f t="shared" si="21"/>
        <v>3.3315769696269214E-4</v>
      </c>
      <c r="BH146">
        <f t="shared" si="22"/>
        <v>4.6696439824588731E-5</v>
      </c>
    </row>
    <row r="147" spans="3:60" x14ac:dyDescent="0.25">
      <c r="C147">
        <v>124</v>
      </c>
      <c r="D147">
        <v>6</v>
      </c>
      <c r="E147">
        <v>170</v>
      </c>
      <c r="F147">
        <v>1</v>
      </c>
      <c r="G147">
        <v>1200000</v>
      </c>
      <c r="I147" s="18">
        <f t="shared" si="24"/>
        <v>1200000</v>
      </c>
      <c r="J147" s="25">
        <v>1</v>
      </c>
      <c r="K147">
        <f t="shared" si="18"/>
        <v>6</v>
      </c>
      <c r="L147">
        <f t="shared" si="19"/>
        <v>170</v>
      </c>
      <c r="M147" s="26">
        <f t="shared" si="20"/>
        <v>1</v>
      </c>
      <c r="BF147">
        <f t="shared" si="23"/>
        <v>9640</v>
      </c>
      <c r="BG147">
        <f t="shared" si="21"/>
        <v>3.3110538779739039E-4</v>
      </c>
      <c r="BH147">
        <f t="shared" si="22"/>
        <v>4.4612143866483375E-5</v>
      </c>
    </row>
    <row r="148" spans="3:60" x14ac:dyDescent="0.25">
      <c r="C148">
        <v>125</v>
      </c>
      <c r="D148">
        <v>2</v>
      </c>
      <c r="E148">
        <v>52</v>
      </c>
      <c r="F148">
        <v>1</v>
      </c>
      <c r="G148">
        <v>470000</v>
      </c>
      <c r="I148" s="18">
        <f t="shared" si="24"/>
        <v>470000</v>
      </c>
      <c r="J148" s="25">
        <v>1</v>
      </c>
      <c r="K148">
        <f t="shared" si="18"/>
        <v>2</v>
      </c>
      <c r="L148">
        <f t="shared" si="19"/>
        <v>52</v>
      </c>
      <c r="M148" s="26">
        <f t="shared" si="20"/>
        <v>1</v>
      </c>
      <c r="BF148">
        <f t="shared" si="23"/>
        <v>9688</v>
      </c>
      <c r="BG148">
        <f t="shared" si="21"/>
        <v>3.2852439165475367E-4</v>
      </c>
      <c r="BH148">
        <f t="shared" si="22"/>
        <v>4.2628482228394802E-5</v>
      </c>
    </row>
    <row r="149" spans="3:60" x14ac:dyDescent="0.25">
      <c r="C149">
        <v>126</v>
      </c>
      <c r="D149">
        <v>2</v>
      </c>
      <c r="E149">
        <v>60</v>
      </c>
      <c r="F149">
        <v>1</v>
      </c>
      <c r="G149">
        <v>1200000</v>
      </c>
      <c r="I149" s="18">
        <f t="shared" si="24"/>
        <v>1200000</v>
      </c>
      <c r="J149" s="25">
        <v>1</v>
      </c>
      <c r="K149">
        <f t="shared" si="18"/>
        <v>2</v>
      </c>
      <c r="L149">
        <f t="shared" si="19"/>
        <v>60</v>
      </c>
      <c r="M149" s="26">
        <f t="shared" si="20"/>
        <v>1</v>
      </c>
      <c r="BF149">
        <f t="shared" si="23"/>
        <v>9736</v>
      </c>
      <c r="BG149">
        <f t="shared" si="21"/>
        <v>3.2542741157904958E-4</v>
      </c>
      <c r="BH149">
        <f t="shared" si="22"/>
        <v>4.0740695187977483E-5</v>
      </c>
    </row>
    <row r="150" spans="3:60" x14ac:dyDescent="0.25">
      <c r="C150">
        <v>127</v>
      </c>
      <c r="D150">
        <v>5</v>
      </c>
      <c r="E150">
        <v>130</v>
      </c>
      <c r="F150">
        <v>0</v>
      </c>
      <c r="G150">
        <v>1400000</v>
      </c>
      <c r="I150" s="18">
        <f t="shared" si="24"/>
        <v>1400000</v>
      </c>
      <c r="J150" s="25">
        <v>1</v>
      </c>
      <c r="K150">
        <f t="shared" si="18"/>
        <v>5</v>
      </c>
      <c r="L150">
        <f t="shared" si="19"/>
        <v>130</v>
      </c>
      <c r="M150" s="26">
        <f t="shared" si="20"/>
        <v>0</v>
      </c>
      <c r="BF150">
        <f t="shared" si="23"/>
        <v>9784</v>
      </c>
      <c r="BG150">
        <f t="shared" si="21"/>
        <v>3.2182959822432352E-4</v>
      </c>
      <c r="BH150">
        <f t="shared" si="22"/>
        <v>3.8944197273421365E-5</v>
      </c>
    </row>
    <row r="151" spans="3:60" x14ac:dyDescent="0.25">
      <c r="C151">
        <v>128</v>
      </c>
      <c r="D151">
        <v>2</v>
      </c>
      <c r="E151">
        <v>53</v>
      </c>
      <c r="F151">
        <v>0</v>
      </c>
      <c r="G151">
        <v>469200</v>
      </c>
      <c r="I151" s="18">
        <f t="shared" si="24"/>
        <v>469200</v>
      </c>
      <c r="J151" s="25">
        <v>1</v>
      </c>
      <c r="K151">
        <f t="shared" si="18"/>
        <v>2</v>
      </c>
      <c r="L151">
        <f t="shared" si="19"/>
        <v>53</v>
      </c>
      <c r="M151" s="26">
        <f t="shared" si="20"/>
        <v>0</v>
      </c>
      <c r="BF151">
        <f t="shared" si="23"/>
        <v>9832</v>
      </c>
      <c r="BG151">
        <f t="shared" si="21"/>
        <v>3.177484252595238E-4</v>
      </c>
      <c r="BH151">
        <f t="shared" si="22"/>
        <v>3.7234579318932191E-5</v>
      </c>
    </row>
    <row r="152" spans="3:60" x14ac:dyDescent="0.25">
      <c r="C152">
        <v>129</v>
      </c>
      <c r="D152">
        <v>3</v>
      </c>
      <c r="E152">
        <v>100</v>
      </c>
      <c r="F152">
        <v>1</v>
      </c>
      <c r="G152">
        <v>2500000</v>
      </c>
      <c r="I152" s="18">
        <f t="shared" ref="I152:I183" si="25">G152</f>
        <v>2500000</v>
      </c>
      <c r="J152" s="25">
        <v>1</v>
      </c>
      <c r="K152">
        <f t="shared" si="18"/>
        <v>3</v>
      </c>
      <c r="L152">
        <f t="shared" si="19"/>
        <v>100</v>
      </c>
      <c r="M152" s="26">
        <f t="shared" si="20"/>
        <v>1</v>
      </c>
      <c r="BF152">
        <f t="shared" si="23"/>
        <v>9880</v>
      </c>
      <c r="BG152">
        <f t="shared" si="21"/>
        <v>3.1320354674574798E-4</v>
      </c>
      <c r="BH152">
        <f t="shared" si="22"/>
        <v>3.5607608950543426E-5</v>
      </c>
    </row>
    <row r="153" spans="3:60" x14ac:dyDescent="0.25">
      <c r="C153">
        <v>130</v>
      </c>
      <c r="D153">
        <v>1</v>
      </c>
      <c r="E153">
        <v>21</v>
      </c>
      <c r="F153">
        <v>1</v>
      </c>
      <c r="G153">
        <v>320000</v>
      </c>
      <c r="I153" s="18">
        <f t="shared" si="25"/>
        <v>320000</v>
      </c>
      <c r="J153" s="25">
        <v>1</v>
      </c>
      <c r="K153">
        <f t="shared" ref="K153:K216" si="26">D153</f>
        <v>1</v>
      </c>
      <c r="L153">
        <f t="shared" ref="L153:L216" si="27">E153</f>
        <v>21</v>
      </c>
      <c r="M153" s="26">
        <f t="shared" ref="M153:M216" si="28">F153</f>
        <v>1</v>
      </c>
      <c r="BF153">
        <f t="shared" si="23"/>
        <v>9928</v>
      </c>
      <c r="BG153">
        <f t="shared" si="21"/>
        <v>3.0821663812870801E-4</v>
      </c>
      <c r="BH153">
        <f t="shared" si="22"/>
        <v>3.4059229751229916E-5</v>
      </c>
    </row>
    <row r="154" spans="3:60" x14ac:dyDescent="0.25">
      <c r="C154">
        <v>131</v>
      </c>
      <c r="D154">
        <v>2</v>
      </c>
      <c r="E154">
        <v>74.010000000000005</v>
      </c>
      <c r="F154">
        <v>0</v>
      </c>
      <c r="G154">
        <v>851115</v>
      </c>
      <c r="I154" s="18">
        <f t="shared" si="25"/>
        <v>851115</v>
      </c>
      <c r="J154" s="25">
        <v>1</v>
      </c>
      <c r="K154">
        <f t="shared" si="26"/>
        <v>2</v>
      </c>
      <c r="L154">
        <f t="shared" si="27"/>
        <v>74.010000000000005</v>
      </c>
      <c r="M154" s="26">
        <f t="shared" si="28"/>
        <v>0</v>
      </c>
      <c r="BF154">
        <f t="shared" si="23"/>
        <v>9976</v>
      </c>
      <c r="BG154">
        <f t="shared" si="21"/>
        <v>3.0281122266152409E-4</v>
      </c>
      <c r="BH154">
        <f t="shared" si="22"/>
        <v>3.258555932561525E-5</v>
      </c>
    </row>
    <row r="155" spans="3:60" x14ac:dyDescent="0.25">
      <c r="C155">
        <v>132</v>
      </c>
      <c r="D155">
        <v>1</v>
      </c>
      <c r="E155">
        <v>34.03</v>
      </c>
      <c r="F155">
        <v>0</v>
      </c>
      <c r="G155">
        <v>340250</v>
      </c>
      <c r="I155" s="18">
        <f t="shared" si="25"/>
        <v>340250</v>
      </c>
      <c r="J155" s="25">
        <v>1</v>
      </c>
      <c r="K155">
        <f t="shared" si="26"/>
        <v>1</v>
      </c>
      <c r="L155">
        <f t="shared" si="27"/>
        <v>34.03</v>
      </c>
      <c r="M155" s="26">
        <f t="shared" si="28"/>
        <v>0</v>
      </c>
      <c r="BF155">
        <f t="shared" si="23"/>
        <v>10024</v>
      </c>
      <c r="BG155">
        <f t="shared" si="21"/>
        <v>2.9701248521792208E-4</v>
      </c>
      <c r="BH155">
        <f t="shared" si="22"/>
        <v>3.1182886458249288E-5</v>
      </c>
    </row>
    <row r="156" spans="3:60" x14ac:dyDescent="0.25">
      <c r="C156">
        <v>133</v>
      </c>
      <c r="D156">
        <v>2</v>
      </c>
      <c r="E156">
        <v>42</v>
      </c>
      <c r="F156">
        <v>1</v>
      </c>
      <c r="G156">
        <v>570000</v>
      </c>
      <c r="I156" s="18">
        <f t="shared" si="25"/>
        <v>570000</v>
      </c>
      <c r="J156" s="25">
        <v>1</v>
      </c>
      <c r="K156">
        <f t="shared" si="26"/>
        <v>2</v>
      </c>
      <c r="L156">
        <f t="shared" si="27"/>
        <v>42</v>
      </c>
      <c r="M156" s="26">
        <f t="shared" si="28"/>
        <v>1</v>
      </c>
      <c r="BF156">
        <f t="shared" si="23"/>
        <v>10072</v>
      </c>
      <c r="BG156">
        <f t="shared" si="21"/>
        <v>2.9084707557251889E-4</v>
      </c>
      <c r="BH156">
        <f t="shared" si="22"/>
        <v>2.9847667535447153E-5</v>
      </c>
    </row>
    <row r="157" spans="3:60" x14ac:dyDescent="0.25">
      <c r="C157">
        <v>134</v>
      </c>
      <c r="D157">
        <v>3</v>
      </c>
      <c r="E157">
        <v>67.2</v>
      </c>
      <c r="F157">
        <v>1</v>
      </c>
      <c r="G157">
        <v>928973</v>
      </c>
      <c r="I157" s="18">
        <f t="shared" si="25"/>
        <v>928973</v>
      </c>
      <c r="J157" s="25">
        <v>1</v>
      </c>
      <c r="K157">
        <f t="shared" si="26"/>
        <v>3</v>
      </c>
      <c r="L157">
        <f t="shared" si="27"/>
        <v>67.2</v>
      </c>
      <c r="M157" s="26">
        <f t="shared" si="28"/>
        <v>1</v>
      </c>
      <c r="BF157">
        <f t="shared" si="23"/>
        <v>10120</v>
      </c>
      <c r="BG157">
        <f t="shared" si="21"/>
        <v>2.8434290331108813E-4</v>
      </c>
      <c r="BH157">
        <f t="shared" si="22"/>
        <v>2.8576522378950086E-5</v>
      </c>
    </row>
    <row r="158" spans="3:60" x14ac:dyDescent="0.25">
      <c r="C158">
        <v>135</v>
      </c>
      <c r="D158">
        <v>2</v>
      </c>
      <c r="E158">
        <v>47</v>
      </c>
      <c r="F158">
        <v>1</v>
      </c>
      <c r="G158">
        <v>399000</v>
      </c>
      <c r="I158" s="18">
        <f t="shared" si="25"/>
        <v>399000</v>
      </c>
      <c r="J158" s="25">
        <v>1</v>
      </c>
      <c r="K158">
        <f t="shared" si="26"/>
        <v>2</v>
      </c>
      <c r="L158">
        <f t="shared" si="27"/>
        <v>47</v>
      </c>
      <c r="M158" s="26">
        <f t="shared" si="28"/>
        <v>1</v>
      </c>
      <c r="BF158">
        <f t="shared" si="23"/>
        <v>10168</v>
      </c>
      <c r="BG158">
        <f t="shared" si="21"/>
        <v>2.7752892658973509E-4</v>
      </c>
      <c r="BH158">
        <f t="shared" si="22"/>
        <v>2.736622962008362E-5</v>
      </c>
    </row>
    <row r="159" spans="3:60" x14ac:dyDescent="0.25">
      <c r="C159">
        <v>136</v>
      </c>
      <c r="D159">
        <v>2</v>
      </c>
      <c r="E159">
        <v>58.3</v>
      </c>
      <c r="F159">
        <v>1</v>
      </c>
      <c r="G159">
        <v>479000</v>
      </c>
      <c r="I159" s="18">
        <f t="shared" si="25"/>
        <v>479000</v>
      </c>
      <c r="J159" s="25">
        <v>1</v>
      </c>
      <c r="K159">
        <f t="shared" si="26"/>
        <v>2</v>
      </c>
      <c r="L159">
        <f t="shared" si="27"/>
        <v>58.3</v>
      </c>
      <c r="M159" s="26">
        <f t="shared" si="28"/>
        <v>1</v>
      </c>
      <c r="BF159">
        <f t="shared" si="23"/>
        <v>10216</v>
      </c>
      <c r="BG159">
        <f t="shared" si="21"/>
        <v>2.7043493698637115E-4</v>
      </c>
      <c r="BH159">
        <f t="shared" si="22"/>
        <v>2.6213721725530357E-5</v>
      </c>
    </row>
    <row r="160" spans="3:60" x14ac:dyDescent="0.25">
      <c r="C160">
        <v>137</v>
      </c>
      <c r="D160">
        <v>4</v>
      </c>
      <c r="E160">
        <v>127.9</v>
      </c>
      <c r="F160">
        <v>1</v>
      </c>
      <c r="G160">
        <v>1270000</v>
      </c>
      <c r="I160" s="18">
        <f t="shared" si="25"/>
        <v>1270000</v>
      </c>
      <c r="J160" s="25">
        <v>1</v>
      </c>
      <c r="K160">
        <f t="shared" si="26"/>
        <v>4</v>
      </c>
      <c r="L160">
        <f t="shared" si="27"/>
        <v>127.9</v>
      </c>
      <c r="M160" s="26">
        <f t="shared" si="28"/>
        <v>1</v>
      </c>
      <c r="BF160">
        <f t="shared" si="23"/>
        <v>10264</v>
      </c>
      <c r="BG160">
        <f t="shared" si="21"/>
        <v>2.6309134268209816E-4</v>
      </c>
      <c r="BH160">
        <f t="shared" si="22"/>
        <v>2.5116079770161828E-5</v>
      </c>
    </row>
    <row r="161" spans="3:60" x14ac:dyDescent="0.25">
      <c r="C161">
        <v>138</v>
      </c>
      <c r="D161">
        <v>4</v>
      </c>
      <c r="E161">
        <v>136.30000000000001</v>
      </c>
      <c r="F161">
        <v>1</v>
      </c>
      <c r="G161">
        <v>869000</v>
      </c>
      <c r="I161" s="18">
        <f t="shared" si="25"/>
        <v>869000</v>
      </c>
      <c r="J161" s="25">
        <v>1</v>
      </c>
      <c r="K161">
        <f t="shared" si="26"/>
        <v>4</v>
      </c>
      <c r="L161">
        <f t="shared" si="27"/>
        <v>136.30000000000001</v>
      </c>
      <c r="M161" s="26">
        <f t="shared" si="28"/>
        <v>1</v>
      </c>
      <c r="BF161">
        <f t="shared" si="23"/>
        <v>10312</v>
      </c>
      <c r="BG161">
        <f t="shared" si="21"/>
        <v>2.5552895217444507E-4</v>
      </c>
      <c r="BH161">
        <f t="shared" si="22"/>
        <v>2.4070528038448353E-5</v>
      </c>
    </row>
    <row r="162" spans="3:60" x14ac:dyDescent="0.25">
      <c r="C162">
        <v>139</v>
      </c>
      <c r="D162">
        <v>4</v>
      </c>
      <c r="E162">
        <v>81</v>
      </c>
      <c r="F162">
        <v>1</v>
      </c>
      <c r="G162">
        <v>819000</v>
      </c>
      <c r="I162" s="18">
        <f t="shared" si="25"/>
        <v>819000</v>
      </c>
      <c r="J162" s="25">
        <v>1</v>
      </c>
      <c r="K162">
        <f t="shared" si="26"/>
        <v>4</v>
      </c>
      <c r="L162">
        <f t="shared" si="27"/>
        <v>81</v>
      </c>
      <c r="M162" s="26">
        <f t="shared" si="28"/>
        <v>1</v>
      </c>
      <c r="BF162">
        <f t="shared" si="23"/>
        <v>10360</v>
      </c>
      <c r="BG162">
        <f t="shared" si="21"/>
        <v>2.4777876065977289E-4</v>
      </c>
      <c r="BH162">
        <f t="shared" si="22"/>
        <v>2.3074428523642572E-5</v>
      </c>
    </row>
    <row r="163" spans="3:60" x14ac:dyDescent="0.25">
      <c r="C163">
        <v>140</v>
      </c>
      <c r="D163">
        <v>3</v>
      </c>
      <c r="E163">
        <v>97</v>
      </c>
      <c r="F163">
        <v>1</v>
      </c>
      <c r="G163">
        <v>725000</v>
      </c>
      <c r="I163" s="18">
        <f t="shared" si="25"/>
        <v>725000</v>
      </c>
      <c r="J163" s="25">
        <v>1</v>
      </c>
      <c r="K163">
        <f t="shared" si="26"/>
        <v>3</v>
      </c>
      <c r="L163">
        <f t="shared" si="27"/>
        <v>97</v>
      </c>
      <c r="M163" s="26">
        <f t="shared" si="28"/>
        <v>1</v>
      </c>
      <c r="BF163">
        <f t="shared" si="23"/>
        <v>10408</v>
      </c>
      <c r="BG163">
        <f t="shared" si="21"/>
        <v>2.3987174113126905E-4</v>
      </c>
      <c r="BH163">
        <f t="shared" si="22"/>
        <v>2.2125275383070916E-5</v>
      </c>
    </row>
    <row r="164" spans="3:60" x14ac:dyDescent="0.25">
      <c r="C164">
        <v>141</v>
      </c>
      <c r="D164">
        <v>4</v>
      </c>
      <c r="E164">
        <v>159</v>
      </c>
      <c r="F164">
        <v>1</v>
      </c>
      <c r="G164">
        <v>2385000</v>
      </c>
      <c r="I164" s="18">
        <f t="shared" si="25"/>
        <v>2385000</v>
      </c>
      <c r="J164" s="25">
        <v>1</v>
      </c>
      <c r="K164">
        <f t="shared" si="26"/>
        <v>4</v>
      </c>
      <c r="L164">
        <f t="shared" si="27"/>
        <v>159</v>
      </c>
      <c r="M164" s="26">
        <f t="shared" si="28"/>
        <v>1</v>
      </c>
      <c r="BF164">
        <f t="shared" si="23"/>
        <v>10456</v>
      </c>
      <c r="BG164">
        <f t="shared" si="21"/>
        <v>2.3183864212281748E-4</v>
      </c>
      <c r="BH164">
        <f t="shared" si="22"/>
        <v>2.1220689398331634E-5</v>
      </c>
    </row>
    <row r="165" spans="3:60" x14ac:dyDescent="0.25">
      <c r="C165">
        <v>142</v>
      </c>
      <c r="D165">
        <v>2</v>
      </c>
      <c r="E165">
        <v>72.930000000000007</v>
      </c>
      <c r="F165">
        <v>1</v>
      </c>
      <c r="G165">
        <v>1025000</v>
      </c>
      <c r="I165" s="18">
        <f t="shared" si="25"/>
        <v>1025000</v>
      </c>
      <c r="J165" s="25">
        <v>1</v>
      </c>
      <c r="K165">
        <f t="shared" si="26"/>
        <v>2</v>
      </c>
      <c r="L165">
        <f t="shared" si="27"/>
        <v>72.930000000000007</v>
      </c>
      <c r="M165" s="26">
        <f t="shared" si="28"/>
        <v>1</v>
      </c>
      <c r="BF165">
        <f t="shared" si="23"/>
        <v>10504</v>
      </c>
      <c r="BG165">
        <f t="shared" si="21"/>
        <v>2.2370979389128051E-4</v>
      </c>
      <c r="BH165">
        <f t="shared" si="22"/>
        <v>2.0358412480858674E-5</v>
      </c>
    </row>
    <row r="166" spans="3:60" x14ac:dyDescent="0.25">
      <c r="C166">
        <v>143</v>
      </c>
      <c r="D166">
        <v>2</v>
      </c>
      <c r="E166">
        <v>86.3</v>
      </c>
      <c r="F166">
        <v>1</v>
      </c>
      <c r="G166">
        <v>680000</v>
      </c>
      <c r="I166" s="18">
        <f t="shared" si="25"/>
        <v>680000</v>
      </c>
      <c r="J166" s="25">
        <v>1</v>
      </c>
      <c r="K166">
        <f t="shared" si="26"/>
        <v>2</v>
      </c>
      <c r="L166">
        <f t="shared" si="27"/>
        <v>86.3</v>
      </c>
      <c r="M166" s="26">
        <f t="shared" si="28"/>
        <v>1</v>
      </c>
      <c r="BF166">
        <f t="shared" si="23"/>
        <v>10552</v>
      </c>
      <c r="BG166">
        <f t="shared" si="21"/>
        <v>2.1551492467187546E-4</v>
      </c>
      <c r="BH166">
        <f t="shared" si="22"/>
        <v>1.953630225604505E-5</v>
      </c>
    </row>
    <row r="167" spans="3:60" x14ac:dyDescent="0.25">
      <c r="C167">
        <v>144</v>
      </c>
      <c r="D167">
        <v>2</v>
      </c>
      <c r="E167">
        <v>44</v>
      </c>
      <c r="F167">
        <v>1</v>
      </c>
      <c r="G167">
        <v>481000</v>
      </c>
      <c r="I167" s="18">
        <f t="shared" si="25"/>
        <v>481000</v>
      </c>
      <c r="J167" s="25">
        <v>1</v>
      </c>
      <c r="K167">
        <f t="shared" si="26"/>
        <v>2</v>
      </c>
      <c r="L167">
        <f t="shared" si="27"/>
        <v>44</v>
      </c>
      <c r="M167" s="26">
        <f t="shared" si="28"/>
        <v>1</v>
      </c>
      <c r="BF167">
        <f t="shared" si="23"/>
        <v>10600</v>
      </c>
      <c r="BG167">
        <f t="shared" si="21"/>
        <v>2.0728298846794566E-4</v>
      </c>
      <c r="BH167">
        <f t="shared" si="22"/>
        <v>1.8752326752814685E-5</v>
      </c>
    </row>
    <row r="168" spans="3:60" x14ac:dyDescent="0.25">
      <c r="C168">
        <v>145</v>
      </c>
      <c r="D168">
        <v>3</v>
      </c>
      <c r="E168">
        <v>100</v>
      </c>
      <c r="F168">
        <v>1</v>
      </c>
      <c r="G168">
        <v>1000000</v>
      </c>
      <c r="I168" s="18">
        <f t="shared" si="25"/>
        <v>1000000</v>
      </c>
      <c r="J168" s="25">
        <v>1</v>
      </c>
      <c r="K168">
        <f t="shared" si="26"/>
        <v>3</v>
      </c>
      <c r="L168">
        <f t="shared" si="27"/>
        <v>100</v>
      </c>
      <c r="M168" s="26">
        <f t="shared" si="28"/>
        <v>1</v>
      </c>
      <c r="BF168">
        <f t="shared" si="23"/>
        <v>10648</v>
      </c>
      <c r="BG168">
        <f t="shared" si="21"/>
        <v>1.9904200564904316E-4</v>
      </c>
      <c r="BH168">
        <f t="shared" si="22"/>
        <v>1.8004559220081391E-5</v>
      </c>
    </row>
    <row r="169" spans="3:60" x14ac:dyDescent="0.25">
      <c r="C169">
        <v>146</v>
      </c>
      <c r="D169">
        <v>1</v>
      </c>
      <c r="E169">
        <v>29</v>
      </c>
      <c r="F169">
        <v>1</v>
      </c>
      <c r="G169">
        <v>435000</v>
      </c>
      <c r="I169" s="18">
        <f t="shared" si="25"/>
        <v>435000</v>
      </c>
      <c r="J169" s="25">
        <v>1</v>
      </c>
      <c r="K169">
        <f t="shared" si="26"/>
        <v>1</v>
      </c>
      <c r="L169">
        <f t="shared" si="27"/>
        <v>29</v>
      </c>
      <c r="M169" s="26">
        <f t="shared" si="28"/>
        <v>1</v>
      </c>
      <c r="BF169">
        <f t="shared" si="23"/>
        <v>10696</v>
      </c>
      <c r="BG169">
        <f t="shared" si="21"/>
        <v>1.908189174346118E-4</v>
      </c>
      <c r="BH169">
        <f t="shared" si="22"/>
        <v>1.7291173086843358E-5</v>
      </c>
    </row>
    <row r="170" spans="3:60" x14ac:dyDescent="0.25">
      <c r="C170">
        <v>147</v>
      </c>
      <c r="D170">
        <v>2</v>
      </c>
      <c r="E170">
        <v>55</v>
      </c>
      <c r="F170">
        <v>1</v>
      </c>
      <c r="G170">
        <v>374000</v>
      </c>
      <c r="I170" s="18">
        <f t="shared" si="25"/>
        <v>374000</v>
      </c>
      <c r="J170" s="25">
        <v>1</v>
      </c>
      <c r="K170">
        <f t="shared" si="26"/>
        <v>2</v>
      </c>
      <c r="L170">
        <f t="shared" si="27"/>
        <v>55</v>
      </c>
      <c r="M170" s="26">
        <f t="shared" si="28"/>
        <v>1</v>
      </c>
      <c r="BF170">
        <f t="shared" si="23"/>
        <v>10744</v>
      </c>
      <c r="BG170">
        <f t="shared" si="21"/>
        <v>1.8263945513705428E-4</v>
      </c>
      <c r="BH170">
        <f t="shared" si="22"/>
        <v>1.6610437078641331E-5</v>
      </c>
    </row>
    <row r="171" spans="3:60" x14ac:dyDescent="0.25">
      <c r="C171">
        <v>148</v>
      </c>
      <c r="D171">
        <v>2</v>
      </c>
      <c r="E171">
        <v>42.58</v>
      </c>
      <c r="F171">
        <v>0</v>
      </c>
      <c r="G171">
        <v>387000</v>
      </c>
      <c r="I171" s="18">
        <f t="shared" si="25"/>
        <v>387000</v>
      </c>
      <c r="J171" s="25">
        <v>1</v>
      </c>
      <c r="K171">
        <f t="shared" si="26"/>
        <v>2</v>
      </c>
      <c r="L171">
        <f t="shared" si="27"/>
        <v>42.58</v>
      </c>
      <c r="M171" s="26">
        <f t="shared" si="28"/>
        <v>0</v>
      </c>
      <c r="BF171">
        <f t="shared" si="23"/>
        <v>10792</v>
      </c>
      <c r="BG171">
        <f t="shared" ref="BG171:BG234" si="29">_xlfn.GAMMA(($BG$37+1)/2)*SQRT($BG$36)/_xlfn.GAMMA($BG$37/2)/SQRT($BG$37*PI())*(1+$BG$36*(BF171-$BG$35)^2/$BG$37)^(-($BG$37+1)/2)</f>
        <v>1.7452802483126329E-4</v>
      </c>
      <c r="BH171">
        <f t="shared" ref="BH171:BH234" si="30">_xlfn.GAMMA(($BI$37+1)/2)*SQRT($BI$36)/_xlfn.GAMMA($BI$37/2)/SQRT($BI$37*PI())*(1+$BI$36*(BF171-$BI$35)^2/$BI$37)^(-($BI$37+1)/2)</f>
        <v>1.5960710499679676E-5</v>
      </c>
    </row>
    <row r="172" spans="3:60" x14ac:dyDescent="0.25">
      <c r="C172">
        <v>149</v>
      </c>
      <c r="D172">
        <v>4</v>
      </c>
      <c r="E172">
        <v>87</v>
      </c>
      <c r="F172">
        <v>1</v>
      </c>
      <c r="G172">
        <v>860000</v>
      </c>
      <c r="I172" s="18">
        <f t="shared" si="25"/>
        <v>860000</v>
      </c>
      <c r="J172" s="25">
        <v>1</v>
      </c>
      <c r="K172">
        <f t="shared" si="26"/>
        <v>4</v>
      </c>
      <c r="L172">
        <f t="shared" si="27"/>
        <v>87</v>
      </c>
      <c r="M172" s="26">
        <f t="shared" si="28"/>
        <v>1</v>
      </c>
      <c r="BF172">
        <f t="shared" ref="BF172:BF235" si="31">BF171+$BG$32</f>
        <v>10840</v>
      </c>
      <c r="BG172">
        <f t="shared" si="29"/>
        <v>1.6650760791125821E-4</v>
      </c>
      <c r="BH172">
        <f t="shared" si="30"/>
        <v>1.5340438687001065E-5</v>
      </c>
    </row>
    <row r="173" spans="3:60" x14ac:dyDescent="0.25">
      <c r="C173">
        <v>150</v>
      </c>
      <c r="D173">
        <v>3</v>
      </c>
      <c r="E173">
        <v>88.64</v>
      </c>
      <c r="F173">
        <v>1</v>
      </c>
      <c r="G173">
        <v>620000</v>
      </c>
      <c r="I173" s="18">
        <f t="shared" si="25"/>
        <v>620000</v>
      </c>
      <c r="J173" s="25">
        <v>1</v>
      </c>
      <c r="K173">
        <f t="shared" si="26"/>
        <v>3</v>
      </c>
      <c r="L173">
        <f t="shared" si="27"/>
        <v>88.64</v>
      </c>
      <c r="M173" s="26">
        <f t="shared" si="28"/>
        <v>1</v>
      </c>
      <c r="BF173">
        <f t="shared" si="31"/>
        <v>10888</v>
      </c>
      <c r="BG173">
        <f t="shared" si="29"/>
        <v>1.58599677790721E-4</v>
      </c>
      <c r="BH173">
        <f t="shared" si="30"/>
        <v>1.4748148640649587E-5</v>
      </c>
    </row>
    <row r="174" spans="3:60" x14ac:dyDescent="0.25">
      <c r="C174">
        <v>151</v>
      </c>
      <c r="D174">
        <v>5</v>
      </c>
      <c r="E174">
        <v>122</v>
      </c>
      <c r="F174">
        <v>1</v>
      </c>
      <c r="G174">
        <v>2100000</v>
      </c>
      <c r="I174" s="18">
        <f t="shared" si="25"/>
        <v>2100000</v>
      </c>
      <c r="J174" s="25">
        <v>1</v>
      </c>
      <c r="K174">
        <f t="shared" si="26"/>
        <v>5</v>
      </c>
      <c r="L174">
        <f t="shared" si="27"/>
        <v>122</v>
      </c>
      <c r="M174" s="26">
        <f t="shared" si="28"/>
        <v>1</v>
      </c>
      <c r="BF174">
        <f t="shared" si="31"/>
        <v>10936</v>
      </c>
      <c r="BG174">
        <f t="shared" si="29"/>
        <v>1.5082413280700349E-4</v>
      </c>
      <c r="BH174">
        <f t="shared" si="30"/>
        <v>1.4182444831700601E-5</v>
      </c>
    </row>
    <row r="175" spans="3:60" x14ac:dyDescent="0.25">
      <c r="C175">
        <v>152</v>
      </c>
      <c r="D175">
        <v>2</v>
      </c>
      <c r="E175">
        <v>55.01</v>
      </c>
      <c r="F175">
        <v>1</v>
      </c>
      <c r="G175">
        <v>540835</v>
      </c>
      <c r="I175" s="18">
        <f t="shared" si="25"/>
        <v>540835</v>
      </c>
      <c r="J175" s="25">
        <v>1</v>
      </c>
      <c r="K175">
        <f t="shared" si="26"/>
        <v>2</v>
      </c>
      <c r="L175">
        <f t="shared" si="27"/>
        <v>55.01</v>
      </c>
      <c r="M175" s="26">
        <f t="shared" si="28"/>
        <v>1</v>
      </c>
      <c r="BF175">
        <f t="shared" si="31"/>
        <v>10984</v>
      </c>
      <c r="BG175">
        <f t="shared" si="29"/>
        <v>1.4319924519897947E-4</v>
      </c>
      <c r="BH175">
        <f t="shared" si="30"/>
        <v>1.3642005188322005E-5</v>
      </c>
    </row>
    <row r="176" spans="3:60" x14ac:dyDescent="0.25">
      <c r="C176">
        <v>153</v>
      </c>
      <c r="D176">
        <v>2</v>
      </c>
      <c r="E176">
        <v>81.510000000000005</v>
      </c>
      <c r="F176">
        <v>1</v>
      </c>
      <c r="G176">
        <v>898577</v>
      </c>
      <c r="I176" s="18">
        <f t="shared" si="25"/>
        <v>898577</v>
      </c>
      <c r="J176" s="25">
        <v>1</v>
      </c>
      <c r="K176">
        <f t="shared" si="26"/>
        <v>2</v>
      </c>
      <c r="L176">
        <f t="shared" si="27"/>
        <v>81.510000000000005</v>
      </c>
      <c r="M176" s="26">
        <f t="shared" si="28"/>
        <v>1</v>
      </c>
      <c r="BF176">
        <f t="shared" si="31"/>
        <v>11032</v>
      </c>
      <c r="BG176">
        <f t="shared" si="29"/>
        <v>1.3574162585143368E-4</v>
      </c>
      <c r="BH176">
        <f t="shared" si="30"/>
        <v>1.3125577258619405E-5</v>
      </c>
    </row>
    <row r="177" spans="3:60" x14ac:dyDescent="0.25">
      <c r="C177">
        <v>154</v>
      </c>
      <c r="D177">
        <v>3</v>
      </c>
      <c r="E177">
        <v>81.33</v>
      </c>
      <c r="F177">
        <v>0</v>
      </c>
      <c r="G177">
        <v>530000</v>
      </c>
      <c r="I177" s="18">
        <f t="shared" si="25"/>
        <v>530000</v>
      </c>
      <c r="J177" s="25">
        <v>1</v>
      </c>
      <c r="K177">
        <f t="shared" si="26"/>
        <v>3</v>
      </c>
      <c r="L177">
        <f t="shared" si="27"/>
        <v>81.33</v>
      </c>
      <c r="M177" s="26">
        <f t="shared" si="28"/>
        <v>0</v>
      </c>
      <c r="BF177">
        <f t="shared" si="31"/>
        <v>11080</v>
      </c>
      <c r="BG177">
        <f t="shared" si="29"/>
        <v>1.284662043338615E-4</v>
      </c>
      <c r="BH177">
        <f t="shared" si="30"/>
        <v>1.2631974547863247E-5</v>
      </c>
    </row>
    <row r="178" spans="3:60" x14ac:dyDescent="0.25">
      <c r="C178">
        <v>155</v>
      </c>
      <c r="D178">
        <v>6</v>
      </c>
      <c r="E178">
        <v>206</v>
      </c>
      <c r="F178">
        <v>1</v>
      </c>
      <c r="G178">
        <v>560000</v>
      </c>
      <c r="I178" s="18">
        <f t="shared" si="25"/>
        <v>560000</v>
      </c>
      <c r="J178" s="25">
        <v>1</v>
      </c>
      <c r="K178">
        <f t="shared" si="26"/>
        <v>6</v>
      </c>
      <c r="L178">
        <f t="shared" si="27"/>
        <v>206</v>
      </c>
      <c r="M178" s="26">
        <f t="shared" si="28"/>
        <v>1</v>
      </c>
      <c r="BF178">
        <f t="shared" si="31"/>
        <v>11128</v>
      </c>
      <c r="BG178">
        <f t="shared" si="29"/>
        <v>1.2138622361166966E-4</v>
      </c>
      <c r="BH178">
        <f t="shared" si="30"/>
        <v>1.2160073026765235E-5</v>
      </c>
    </row>
    <row r="179" spans="3:60" x14ac:dyDescent="0.25">
      <c r="C179">
        <v>156</v>
      </c>
      <c r="D179">
        <v>4</v>
      </c>
      <c r="E179">
        <v>106.93</v>
      </c>
      <c r="F179">
        <v>0</v>
      </c>
      <c r="G179">
        <v>870000</v>
      </c>
      <c r="I179" s="18">
        <f t="shared" si="25"/>
        <v>870000</v>
      </c>
      <c r="J179" s="25">
        <v>1</v>
      </c>
      <c r="K179">
        <f t="shared" si="26"/>
        <v>4</v>
      </c>
      <c r="L179">
        <f t="shared" si="27"/>
        <v>106.93</v>
      </c>
      <c r="M179" s="26">
        <f t="shared" si="28"/>
        <v>0</v>
      </c>
      <c r="BF179">
        <f t="shared" si="31"/>
        <v>11176</v>
      </c>
      <c r="BG179">
        <f t="shared" si="29"/>
        <v>1.1451324867426761E-4</v>
      </c>
      <c r="BH179">
        <f t="shared" si="30"/>
        <v>1.1708807806732005E-5</v>
      </c>
    </row>
    <row r="180" spans="3:60" x14ac:dyDescent="0.25">
      <c r="C180">
        <v>157</v>
      </c>
      <c r="D180">
        <v>3</v>
      </c>
      <c r="E180">
        <v>72</v>
      </c>
      <c r="F180">
        <v>1</v>
      </c>
      <c r="G180">
        <v>675000</v>
      </c>
      <c r="I180" s="18">
        <f t="shared" si="25"/>
        <v>675000</v>
      </c>
      <c r="J180" s="25">
        <v>1</v>
      </c>
      <c r="K180">
        <f t="shared" si="26"/>
        <v>3</v>
      </c>
      <c r="L180">
        <f t="shared" si="27"/>
        <v>72</v>
      </c>
      <c r="M180" s="26">
        <f t="shared" si="28"/>
        <v>1</v>
      </c>
      <c r="BF180">
        <f t="shared" si="31"/>
        <v>11224</v>
      </c>
      <c r="BG180">
        <f t="shared" si="29"/>
        <v>1.0785718820831374E-4</v>
      </c>
      <c r="BH180">
        <f t="shared" si="30"/>
        <v>1.1277169977448555E-5</v>
      </c>
    </row>
    <row r="181" spans="3:60" x14ac:dyDescent="0.25">
      <c r="C181">
        <v>158</v>
      </c>
      <c r="D181">
        <v>2</v>
      </c>
      <c r="E181">
        <v>46</v>
      </c>
      <c r="F181">
        <v>1</v>
      </c>
      <c r="G181">
        <v>439000</v>
      </c>
      <c r="I181" s="18">
        <f t="shared" si="25"/>
        <v>439000</v>
      </c>
      <c r="J181" s="25">
        <v>1</v>
      </c>
      <c r="K181">
        <f t="shared" si="26"/>
        <v>2</v>
      </c>
      <c r="L181">
        <f t="shared" si="27"/>
        <v>46</v>
      </c>
      <c r="M181" s="26">
        <f t="shared" si="28"/>
        <v>1</v>
      </c>
      <c r="BF181">
        <f t="shared" si="31"/>
        <v>11272</v>
      </c>
      <c r="BG181">
        <f t="shared" si="29"/>
        <v>1.0142632834627058E-4</v>
      </c>
      <c r="BH181">
        <f t="shared" si="30"/>
        <v>1.0864203601708394E-5</v>
      </c>
    </row>
    <row r="182" spans="3:60" x14ac:dyDescent="0.25">
      <c r="C182">
        <v>159</v>
      </c>
      <c r="D182">
        <v>7</v>
      </c>
      <c r="E182">
        <v>170</v>
      </c>
      <c r="F182">
        <v>1</v>
      </c>
      <c r="G182">
        <v>1900000</v>
      </c>
      <c r="I182" s="18">
        <f t="shared" si="25"/>
        <v>1900000</v>
      </c>
      <c r="J182" s="25">
        <v>1</v>
      </c>
      <c r="K182">
        <f t="shared" si="26"/>
        <v>7</v>
      </c>
      <c r="L182">
        <f t="shared" si="27"/>
        <v>170</v>
      </c>
      <c r="M182" s="26">
        <f t="shared" si="28"/>
        <v>1</v>
      </c>
      <c r="BF182">
        <f t="shared" si="31"/>
        <v>11320</v>
      </c>
      <c r="BG182">
        <f t="shared" si="29"/>
        <v>9.5227377440854289E-5</v>
      </c>
      <c r="BH182">
        <f t="shared" si="30"/>
        <v>1.0469002862089857E-5</v>
      </c>
    </row>
    <row r="183" spans="3:60" x14ac:dyDescent="0.25">
      <c r="C183">
        <v>160</v>
      </c>
      <c r="D183">
        <v>3</v>
      </c>
      <c r="E183">
        <v>71</v>
      </c>
      <c r="F183">
        <v>1</v>
      </c>
      <c r="G183">
        <v>1029500</v>
      </c>
      <c r="I183" s="18">
        <f t="shared" si="25"/>
        <v>1029500</v>
      </c>
      <c r="J183" s="25">
        <v>1</v>
      </c>
      <c r="K183">
        <f t="shared" si="26"/>
        <v>3</v>
      </c>
      <c r="L183">
        <f t="shared" si="27"/>
        <v>71</v>
      </c>
      <c r="M183" s="26">
        <f t="shared" si="28"/>
        <v>1</v>
      </c>
      <c r="BF183">
        <f t="shared" si="31"/>
        <v>11368</v>
      </c>
      <c r="BG183">
        <f t="shared" si="29"/>
        <v>8.9265520754853661E-5</v>
      </c>
      <c r="BH183">
        <f t="shared" si="30"/>
        <v>1.0090709353860681E-5</v>
      </c>
    </row>
    <row r="184" spans="3:60" x14ac:dyDescent="0.25">
      <c r="C184">
        <v>161</v>
      </c>
      <c r="D184">
        <v>2</v>
      </c>
      <c r="E184">
        <v>42</v>
      </c>
      <c r="F184">
        <v>1</v>
      </c>
      <c r="G184">
        <v>555000</v>
      </c>
      <c r="I184" s="18">
        <f t="shared" ref="I184:I215" si="32">G184</f>
        <v>555000</v>
      </c>
      <c r="J184" s="25">
        <v>1</v>
      </c>
      <c r="K184">
        <f t="shared" si="26"/>
        <v>2</v>
      </c>
      <c r="L184">
        <f t="shared" si="27"/>
        <v>42</v>
      </c>
      <c r="M184" s="26">
        <f t="shared" si="28"/>
        <v>1</v>
      </c>
      <c r="BF184">
        <f t="shared" si="31"/>
        <v>11416</v>
      </c>
      <c r="BG184">
        <f t="shared" si="29"/>
        <v>8.3544483912973696E-5</v>
      </c>
      <c r="BH184">
        <f t="shared" si="30"/>
        <v>9.7285095183598045E-6</v>
      </c>
    </row>
    <row r="185" spans="3:60" x14ac:dyDescent="0.25">
      <c r="C185">
        <v>162</v>
      </c>
      <c r="D185">
        <v>1</v>
      </c>
      <c r="E185">
        <v>25</v>
      </c>
      <c r="F185">
        <v>1</v>
      </c>
      <c r="G185">
        <v>240000</v>
      </c>
      <c r="I185" s="18">
        <f t="shared" si="32"/>
        <v>240000</v>
      </c>
      <c r="J185" s="25">
        <v>1</v>
      </c>
      <c r="K185">
        <f t="shared" si="26"/>
        <v>1</v>
      </c>
      <c r="L185">
        <f t="shared" si="27"/>
        <v>25</v>
      </c>
      <c r="M185" s="26">
        <f t="shared" si="28"/>
        <v>1</v>
      </c>
      <c r="BF185">
        <f t="shared" si="31"/>
        <v>11464</v>
      </c>
      <c r="BG185">
        <f t="shared" si="29"/>
        <v>7.8066603937340778E-5</v>
      </c>
      <c r="BH185">
        <f t="shared" si="30"/>
        <v>9.3816322110416699E-6</v>
      </c>
    </row>
    <row r="186" spans="3:60" x14ac:dyDescent="0.25">
      <c r="C186">
        <v>163</v>
      </c>
      <c r="D186">
        <v>3</v>
      </c>
      <c r="E186">
        <v>101</v>
      </c>
      <c r="F186">
        <v>1</v>
      </c>
      <c r="G186">
        <v>700000</v>
      </c>
      <c r="I186" s="18">
        <f t="shared" si="32"/>
        <v>700000</v>
      </c>
      <c r="J186" s="25">
        <v>1</v>
      </c>
      <c r="K186">
        <f t="shared" si="26"/>
        <v>3</v>
      </c>
      <c r="L186">
        <f t="shared" si="27"/>
        <v>101</v>
      </c>
      <c r="M186" s="26">
        <f t="shared" si="28"/>
        <v>1</v>
      </c>
      <c r="BF186">
        <f t="shared" si="31"/>
        <v>11512</v>
      </c>
      <c r="BG186">
        <f t="shared" si="29"/>
        <v>7.2832906680158737E-5</v>
      </c>
      <c r="BH186">
        <f t="shared" si="30"/>
        <v>9.049346398363272E-6</v>
      </c>
    </row>
    <row r="187" spans="3:60" x14ac:dyDescent="0.25">
      <c r="C187">
        <v>164</v>
      </c>
      <c r="D187">
        <v>2</v>
      </c>
      <c r="E187">
        <v>45.83</v>
      </c>
      <c r="F187">
        <v>1</v>
      </c>
      <c r="G187">
        <v>399000</v>
      </c>
      <c r="I187" s="18">
        <f t="shared" si="32"/>
        <v>399000</v>
      </c>
      <c r="J187" s="25">
        <v>1</v>
      </c>
      <c r="K187">
        <f t="shared" si="26"/>
        <v>2</v>
      </c>
      <c r="L187">
        <f t="shared" si="27"/>
        <v>45.83</v>
      </c>
      <c r="M187" s="26">
        <f t="shared" si="28"/>
        <v>1</v>
      </c>
      <c r="BF187">
        <f t="shared" si="31"/>
        <v>11560</v>
      </c>
      <c r="BG187">
        <f t="shared" si="29"/>
        <v>6.7843189474851682E-5</v>
      </c>
      <c r="BH187">
        <f t="shared" si="30"/>
        <v>8.7309589777361399E-6</v>
      </c>
    </row>
    <row r="188" spans="3:60" x14ac:dyDescent="0.25">
      <c r="C188">
        <v>165</v>
      </c>
      <c r="D188">
        <v>3</v>
      </c>
      <c r="E188">
        <v>117.73</v>
      </c>
      <c r="F188">
        <v>1</v>
      </c>
      <c r="G188">
        <v>2008945</v>
      </c>
      <c r="I188" s="18">
        <f t="shared" si="32"/>
        <v>2008945</v>
      </c>
      <c r="J188" s="25">
        <v>1</v>
      </c>
      <c r="K188">
        <f t="shared" si="26"/>
        <v>3</v>
      </c>
      <c r="L188">
        <f t="shared" si="27"/>
        <v>117.73</v>
      </c>
      <c r="M188" s="26">
        <f t="shared" si="28"/>
        <v>1</v>
      </c>
      <c r="BF188">
        <f t="shared" si="31"/>
        <v>11608</v>
      </c>
      <c r="BG188">
        <f t="shared" si="29"/>
        <v>6.309610784954465E-5</v>
      </c>
      <c r="BH188">
        <f t="shared" si="30"/>
        <v>8.4258127148466518E-6</v>
      </c>
    </row>
    <row r="189" spans="3:60" x14ac:dyDescent="0.25">
      <c r="C189">
        <v>166</v>
      </c>
      <c r="D189">
        <v>4</v>
      </c>
      <c r="E189">
        <v>128</v>
      </c>
      <c r="F189">
        <v>1</v>
      </c>
      <c r="G189">
        <v>1200000</v>
      </c>
      <c r="I189" s="18">
        <f t="shared" si="32"/>
        <v>1200000</v>
      </c>
      <c r="J189" s="25">
        <v>1</v>
      </c>
      <c r="K189">
        <f t="shared" si="26"/>
        <v>4</v>
      </c>
      <c r="L189">
        <f t="shared" si="27"/>
        <v>128</v>
      </c>
      <c r="M189" s="26">
        <f t="shared" si="28"/>
        <v>1</v>
      </c>
      <c r="BF189">
        <f t="shared" si="31"/>
        <v>11656</v>
      </c>
      <c r="BG189">
        <f t="shared" si="29"/>
        <v>5.8589265182675533E-5</v>
      </c>
      <c r="BH189">
        <f t="shared" si="30"/>
        <v>8.1332842927600705E-6</v>
      </c>
    </row>
    <row r="190" spans="3:60" x14ac:dyDescent="0.25">
      <c r="C190">
        <v>167</v>
      </c>
      <c r="D190">
        <v>3</v>
      </c>
      <c r="E190">
        <v>72</v>
      </c>
      <c r="F190">
        <v>1</v>
      </c>
      <c r="G190">
        <v>928000</v>
      </c>
      <c r="I190" s="18">
        <f t="shared" si="32"/>
        <v>928000</v>
      </c>
      <c r="J190" s="25">
        <v>1</v>
      </c>
      <c r="K190">
        <f t="shared" si="26"/>
        <v>3</v>
      </c>
      <c r="L190">
        <f t="shared" si="27"/>
        <v>72</v>
      </c>
      <c r="M190" s="26">
        <f t="shared" si="28"/>
        <v>1</v>
      </c>
      <c r="BF190">
        <f t="shared" si="31"/>
        <v>11704</v>
      </c>
      <c r="BG190">
        <f t="shared" si="29"/>
        <v>5.4319304228291857E-5</v>
      </c>
      <c r="BH190">
        <f t="shared" si="30"/>
        <v>7.8527824673601758E-6</v>
      </c>
    </row>
    <row r="191" spans="3:60" x14ac:dyDescent="0.25">
      <c r="C191">
        <v>168</v>
      </c>
      <c r="D191">
        <v>1</v>
      </c>
      <c r="E191">
        <v>32.200000000000003</v>
      </c>
      <c r="F191">
        <v>0</v>
      </c>
      <c r="G191">
        <v>260820</v>
      </c>
      <c r="I191" s="18">
        <f t="shared" si="32"/>
        <v>260820</v>
      </c>
      <c r="J191" s="25">
        <v>1</v>
      </c>
      <c r="K191">
        <f t="shared" si="26"/>
        <v>1</v>
      </c>
      <c r="L191">
        <f t="shared" si="27"/>
        <v>32.200000000000003</v>
      </c>
      <c r="M191" s="26">
        <f t="shared" si="28"/>
        <v>0</v>
      </c>
      <c r="BF191">
        <f t="shared" si="31"/>
        <v>11752</v>
      </c>
      <c r="BG191">
        <f t="shared" si="29"/>
        <v>5.0281999496669107E-5</v>
      </c>
      <c r="BH191">
        <f t="shared" si="30"/>
        <v>7.5837463238321086E-6</v>
      </c>
    </row>
    <row r="192" spans="3:60" x14ac:dyDescent="0.25">
      <c r="C192">
        <v>169</v>
      </c>
      <c r="D192">
        <v>1</v>
      </c>
      <c r="E192">
        <v>25</v>
      </c>
      <c r="F192">
        <v>1</v>
      </c>
      <c r="G192">
        <v>310000</v>
      </c>
      <c r="I192" s="18">
        <f t="shared" si="32"/>
        <v>310000</v>
      </c>
      <c r="J192" s="25">
        <v>1</v>
      </c>
      <c r="K192">
        <f t="shared" si="26"/>
        <v>1</v>
      </c>
      <c r="L192">
        <f t="shared" si="27"/>
        <v>25</v>
      </c>
      <c r="M192" s="26">
        <f t="shared" si="28"/>
        <v>1</v>
      </c>
      <c r="BF192">
        <f t="shared" si="31"/>
        <v>11800</v>
      </c>
      <c r="BG192">
        <f t="shared" si="29"/>
        <v>4.6472349542692735E-5</v>
      </c>
      <c r="BH192">
        <f t="shared" si="30"/>
        <v>7.325643629065587E-6</v>
      </c>
    </row>
    <row r="193" spans="3:60" x14ac:dyDescent="0.25">
      <c r="C193">
        <v>170</v>
      </c>
      <c r="D193">
        <v>4</v>
      </c>
      <c r="E193">
        <v>100</v>
      </c>
      <c r="F193">
        <v>1</v>
      </c>
      <c r="G193">
        <v>899000</v>
      </c>
      <c r="I193" s="18">
        <f t="shared" si="32"/>
        <v>899000</v>
      </c>
      <c r="J193" s="25">
        <v>1</v>
      </c>
      <c r="K193">
        <f t="shared" si="26"/>
        <v>4</v>
      </c>
      <c r="L193">
        <f t="shared" si="27"/>
        <v>100</v>
      </c>
      <c r="M193" s="26">
        <f t="shared" si="28"/>
        <v>1</v>
      </c>
      <c r="BF193">
        <f t="shared" si="31"/>
        <v>11848</v>
      </c>
      <c r="BG193">
        <f t="shared" si="29"/>
        <v>4.2884668288256715E-5</v>
      </c>
      <c r="BH193">
        <f t="shared" si="30"/>
        <v>7.0779692750361779E-6</v>
      </c>
    </row>
    <row r="194" spans="3:60" x14ac:dyDescent="0.25">
      <c r="C194">
        <v>171</v>
      </c>
      <c r="D194">
        <v>2</v>
      </c>
      <c r="E194">
        <v>38</v>
      </c>
      <c r="F194">
        <v>1</v>
      </c>
      <c r="G194">
        <v>650000</v>
      </c>
      <c r="I194" s="18">
        <f t="shared" si="32"/>
        <v>650000</v>
      </c>
      <c r="J194" s="25">
        <v>1</v>
      </c>
      <c r="K194">
        <f t="shared" si="26"/>
        <v>2</v>
      </c>
      <c r="L194">
        <f t="shared" si="27"/>
        <v>38</v>
      </c>
      <c r="M194" s="26">
        <f t="shared" si="28"/>
        <v>1</v>
      </c>
      <c r="BF194">
        <f t="shared" si="31"/>
        <v>11896</v>
      </c>
      <c r="BG194">
        <f t="shared" si="29"/>
        <v>3.9512674584213451E-5</v>
      </c>
      <c r="BH194">
        <f t="shared" si="30"/>
        <v>6.8402438084088804E-6</v>
      </c>
    </row>
    <row r="195" spans="3:60" x14ac:dyDescent="0.25">
      <c r="C195">
        <v>172</v>
      </c>
      <c r="D195">
        <v>2</v>
      </c>
      <c r="E195">
        <v>41</v>
      </c>
      <c r="F195">
        <v>1</v>
      </c>
      <c r="G195">
        <v>410000</v>
      </c>
      <c r="I195" s="18">
        <f t="shared" si="32"/>
        <v>410000</v>
      </c>
      <c r="J195" s="25">
        <v>1</v>
      </c>
      <c r="K195">
        <f t="shared" si="26"/>
        <v>2</v>
      </c>
      <c r="L195">
        <f t="shared" si="27"/>
        <v>41</v>
      </c>
      <c r="M195" s="26">
        <f t="shared" si="28"/>
        <v>1</v>
      </c>
      <c r="BF195">
        <f t="shared" si="31"/>
        <v>11944</v>
      </c>
      <c r="BG195">
        <f t="shared" si="29"/>
        <v>3.6349579300507853E-5</v>
      </c>
      <c r="BH195">
        <f t="shared" si="30"/>
        <v>6.6120120417998044E-6</v>
      </c>
    </row>
    <row r="196" spans="3:60" x14ac:dyDescent="0.25">
      <c r="C196">
        <v>173</v>
      </c>
      <c r="D196">
        <v>3</v>
      </c>
      <c r="E196">
        <v>102</v>
      </c>
      <c r="F196">
        <v>1</v>
      </c>
      <c r="G196">
        <v>1000000</v>
      </c>
      <c r="I196" s="18">
        <f t="shared" si="32"/>
        <v>1000000</v>
      </c>
      <c r="J196" s="25">
        <v>1</v>
      </c>
      <c r="K196">
        <f t="shared" si="26"/>
        <v>3</v>
      </c>
      <c r="L196">
        <f t="shared" si="27"/>
        <v>102</v>
      </c>
      <c r="M196" s="26">
        <f t="shared" si="28"/>
        <v>1</v>
      </c>
      <c r="BF196">
        <f t="shared" si="31"/>
        <v>11992</v>
      </c>
      <c r="BG196">
        <f t="shared" si="29"/>
        <v>3.3388169318607278E-5</v>
      </c>
      <c r="BH196">
        <f t="shared" si="30"/>
        <v>6.3928417423245644E-6</v>
      </c>
    </row>
    <row r="197" spans="3:60" x14ac:dyDescent="0.25">
      <c r="C197">
        <v>174</v>
      </c>
      <c r="D197">
        <v>2</v>
      </c>
      <c r="E197">
        <v>45</v>
      </c>
      <c r="F197">
        <v>1</v>
      </c>
      <c r="G197">
        <v>295000</v>
      </c>
      <c r="I197" s="18">
        <f t="shared" si="32"/>
        <v>295000</v>
      </c>
      <c r="J197" s="25">
        <v>1</v>
      </c>
      <c r="K197">
        <f t="shared" si="26"/>
        <v>2</v>
      </c>
      <c r="L197">
        <f t="shared" si="27"/>
        <v>45</v>
      </c>
      <c r="M197" s="26">
        <f t="shared" si="28"/>
        <v>1</v>
      </c>
      <c r="BF197">
        <f t="shared" si="31"/>
        <v>12040</v>
      </c>
      <c r="BG197">
        <f t="shared" si="29"/>
        <v>3.06208878866718E-5</v>
      </c>
      <c r="BH197">
        <f t="shared" si="30"/>
        <v>6.1823223932549225E-6</v>
      </c>
    </row>
    <row r="198" spans="3:60" x14ac:dyDescent="0.25">
      <c r="C198">
        <v>175</v>
      </c>
      <c r="D198">
        <v>4</v>
      </c>
      <c r="E198">
        <v>99</v>
      </c>
      <c r="F198">
        <v>1</v>
      </c>
      <c r="G198">
        <v>950000</v>
      </c>
      <c r="I198" s="18">
        <f t="shared" si="32"/>
        <v>950000</v>
      </c>
      <c r="J198" s="25">
        <v>1</v>
      </c>
      <c r="K198">
        <f t="shared" si="26"/>
        <v>4</v>
      </c>
      <c r="L198">
        <f t="shared" si="27"/>
        <v>99</v>
      </c>
      <c r="M198" s="26">
        <f t="shared" si="28"/>
        <v>1</v>
      </c>
      <c r="BF198">
        <f t="shared" si="31"/>
        <v>12088</v>
      </c>
      <c r="BG198">
        <f t="shared" si="29"/>
        <v>2.8039910883882421E-5</v>
      </c>
      <c r="BH198">
        <f t="shared" si="30"/>
        <v>5.9800640247964766E-6</v>
      </c>
    </row>
    <row r="199" spans="3:60" x14ac:dyDescent="0.25">
      <c r="C199">
        <v>176</v>
      </c>
      <c r="D199">
        <v>3</v>
      </c>
      <c r="E199">
        <v>100</v>
      </c>
      <c r="F199">
        <v>0</v>
      </c>
      <c r="G199">
        <v>710000</v>
      </c>
      <c r="I199" s="18">
        <f t="shared" si="32"/>
        <v>710000</v>
      </c>
      <c r="J199" s="25">
        <v>1</v>
      </c>
      <c r="K199">
        <f t="shared" si="26"/>
        <v>3</v>
      </c>
      <c r="L199">
        <f t="shared" si="27"/>
        <v>100</v>
      </c>
      <c r="M199" s="26">
        <f t="shared" si="28"/>
        <v>0</v>
      </c>
      <c r="BF199">
        <f t="shared" si="31"/>
        <v>12136</v>
      </c>
      <c r="BG199">
        <f t="shared" si="29"/>
        <v>2.5637218624665113E-5</v>
      </c>
      <c r="BH199">
        <f t="shared" si="30"/>
        <v>5.7856961101884199E-6</v>
      </c>
    </row>
    <row r="200" spans="3:60" x14ac:dyDescent="0.25">
      <c r="C200">
        <v>177</v>
      </c>
      <c r="D200">
        <v>5</v>
      </c>
      <c r="E200">
        <v>100.49</v>
      </c>
      <c r="F200">
        <v>1</v>
      </c>
      <c r="G200">
        <v>1055000</v>
      </c>
      <c r="I200" s="18">
        <f t="shared" si="32"/>
        <v>1055000</v>
      </c>
      <c r="J200" s="25">
        <v>1</v>
      </c>
      <c r="K200">
        <f t="shared" si="26"/>
        <v>5</v>
      </c>
      <c r="L200">
        <f t="shared" si="27"/>
        <v>100.49</v>
      </c>
      <c r="M200" s="26">
        <f t="shared" si="28"/>
        <v>1</v>
      </c>
      <c r="BF200">
        <f t="shared" si="31"/>
        <v>12184</v>
      </c>
      <c r="BG200">
        <f t="shared" si="29"/>
        <v>2.34046629152089E-5</v>
      </c>
      <c r="BH200">
        <f t="shared" si="30"/>
        <v>5.5988665235108198E-6</v>
      </c>
    </row>
    <row r="201" spans="3:60" x14ac:dyDescent="0.25">
      <c r="C201">
        <v>178</v>
      </c>
      <c r="D201">
        <v>2</v>
      </c>
      <c r="E201">
        <v>61.5</v>
      </c>
      <c r="F201">
        <v>1</v>
      </c>
      <c r="G201">
        <v>540000</v>
      </c>
      <c r="I201" s="18">
        <f t="shared" si="32"/>
        <v>540000</v>
      </c>
      <c r="J201" s="25">
        <v>1</v>
      </c>
      <c r="K201">
        <f t="shared" si="26"/>
        <v>2</v>
      </c>
      <c r="L201">
        <f t="shared" si="27"/>
        <v>61.5</v>
      </c>
      <c r="M201" s="26">
        <f t="shared" si="28"/>
        <v>1</v>
      </c>
      <c r="BF201">
        <f t="shared" si="31"/>
        <v>12232</v>
      </c>
      <c r="BG201">
        <f t="shared" si="29"/>
        <v>2.1334029152700944E-5</v>
      </c>
      <c r="BH201">
        <f t="shared" si="30"/>
        <v>5.4192405557644434E-6</v>
      </c>
    </row>
    <row r="202" spans="3:60" x14ac:dyDescent="0.25">
      <c r="C202">
        <v>179</v>
      </c>
      <c r="D202">
        <v>1</v>
      </c>
      <c r="E202">
        <v>29.34</v>
      </c>
      <c r="F202">
        <v>0</v>
      </c>
      <c r="G202">
        <v>240000</v>
      </c>
      <c r="I202" s="18">
        <f t="shared" si="32"/>
        <v>240000</v>
      </c>
      <c r="J202" s="25">
        <v>1</v>
      </c>
      <c r="K202">
        <f t="shared" si="26"/>
        <v>1</v>
      </c>
      <c r="L202">
        <f t="shared" si="27"/>
        <v>29.34</v>
      </c>
      <c r="M202" s="26">
        <f t="shared" si="28"/>
        <v>0</v>
      </c>
      <c r="BF202">
        <f t="shared" si="31"/>
        <v>12280</v>
      </c>
      <c r="BG202">
        <f t="shared" si="29"/>
        <v>1.9417093331342655E-5</v>
      </c>
      <c r="BH202">
        <f t="shared" si="30"/>
        <v>5.2464999859624055E-6</v>
      </c>
    </row>
    <row r="203" spans="3:60" x14ac:dyDescent="0.25">
      <c r="C203">
        <v>180</v>
      </c>
      <c r="D203">
        <v>3</v>
      </c>
      <c r="E203">
        <v>100</v>
      </c>
      <c r="F203">
        <v>1</v>
      </c>
      <c r="G203">
        <v>790000</v>
      </c>
      <c r="I203" s="18">
        <f t="shared" si="32"/>
        <v>790000</v>
      </c>
      <c r="J203" s="25">
        <v>1</v>
      </c>
      <c r="K203">
        <f t="shared" si="26"/>
        <v>3</v>
      </c>
      <c r="L203">
        <f t="shared" si="27"/>
        <v>100</v>
      </c>
      <c r="M203" s="26">
        <f t="shared" si="28"/>
        <v>1</v>
      </c>
      <c r="BF203">
        <f t="shared" si="31"/>
        <v>12328</v>
      </c>
      <c r="BG203">
        <f t="shared" si="29"/>
        <v>1.7645673887775421E-5</v>
      </c>
      <c r="BH203">
        <f t="shared" si="30"/>
        <v>5.0803422041415397E-6</v>
      </c>
    </row>
    <row r="204" spans="3:60" x14ac:dyDescent="0.25">
      <c r="C204">
        <v>181</v>
      </c>
      <c r="D204">
        <v>2</v>
      </c>
      <c r="E204">
        <v>47</v>
      </c>
      <c r="F204">
        <v>1</v>
      </c>
      <c r="G204">
        <v>399000</v>
      </c>
      <c r="I204" s="18">
        <f t="shared" si="32"/>
        <v>399000</v>
      </c>
      <c r="J204" s="25">
        <v>1</v>
      </c>
      <c r="K204">
        <f t="shared" si="26"/>
        <v>2</v>
      </c>
      <c r="L204">
        <f t="shared" si="27"/>
        <v>47</v>
      </c>
      <c r="M204" s="26">
        <f t="shared" si="28"/>
        <v>1</v>
      </c>
      <c r="BF204">
        <f t="shared" si="31"/>
        <v>12376</v>
      </c>
      <c r="BG204">
        <f t="shared" si="29"/>
        <v>1.6011678381566965E-5</v>
      </c>
      <c r="BH204">
        <f t="shared" si="30"/>
        <v>4.9204793833635305E-6</v>
      </c>
    </row>
    <row r="205" spans="3:60" x14ac:dyDescent="0.25">
      <c r="C205">
        <v>182</v>
      </c>
      <c r="D205">
        <v>1</v>
      </c>
      <c r="E205">
        <v>35</v>
      </c>
      <c r="F205">
        <v>1</v>
      </c>
      <c r="G205">
        <v>495000</v>
      </c>
      <c r="I205" s="18">
        <f t="shared" si="32"/>
        <v>495000</v>
      </c>
      <c r="J205" s="25">
        <v>1</v>
      </c>
      <c r="K205">
        <f t="shared" si="26"/>
        <v>1</v>
      </c>
      <c r="L205">
        <f t="shared" si="27"/>
        <v>35</v>
      </c>
      <c r="M205" s="26">
        <f t="shared" si="28"/>
        <v>1</v>
      </c>
      <c r="BF205">
        <f t="shared" si="31"/>
        <v>12424</v>
      </c>
      <c r="BG205">
        <f t="shared" si="29"/>
        <v>1.4507145063488037E-5</v>
      </c>
      <c r="BH205">
        <f t="shared" si="30"/>
        <v>4.7666376979321573E-6</v>
      </c>
    </row>
    <row r="206" spans="3:60" x14ac:dyDescent="0.25">
      <c r="C206">
        <v>183</v>
      </c>
      <c r="D206">
        <v>3</v>
      </c>
      <c r="E206">
        <v>71.400000000000006</v>
      </c>
      <c r="F206">
        <v>1</v>
      </c>
      <c r="G206">
        <v>499000</v>
      </c>
      <c r="I206" s="18">
        <f t="shared" si="32"/>
        <v>499000</v>
      </c>
      <c r="J206" s="25">
        <v>1</v>
      </c>
      <c r="K206">
        <f t="shared" si="26"/>
        <v>3</v>
      </c>
      <c r="L206">
        <f t="shared" si="27"/>
        <v>71.400000000000006</v>
      </c>
      <c r="M206" s="26">
        <f t="shared" si="28"/>
        <v>1</v>
      </c>
      <c r="BF206">
        <f t="shared" si="31"/>
        <v>12472</v>
      </c>
      <c r="BG206">
        <f t="shared" si="29"/>
        <v>1.3124279435238252E-5</v>
      </c>
      <c r="BH206">
        <f t="shared" si="30"/>
        <v>4.6185565852024566E-6</v>
      </c>
    </row>
    <row r="207" spans="3:60" x14ac:dyDescent="0.25">
      <c r="C207">
        <v>184</v>
      </c>
      <c r="D207">
        <v>2</v>
      </c>
      <c r="E207">
        <v>49.87</v>
      </c>
      <c r="F207">
        <v>1</v>
      </c>
      <c r="G207">
        <v>750000</v>
      </c>
      <c r="I207" s="18">
        <f t="shared" si="32"/>
        <v>750000</v>
      </c>
      <c r="J207" s="25">
        <v>1</v>
      </c>
      <c r="K207">
        <f t="shared" si="26"/>
        <v>2</v>
      </c>
      <c r="L207">
        <f t="shared" si="27"/>
        <v>49.87</v>
      </c>
      <c r="M207" s="26">
        <f t="shared" si="28"/>
        <v>1</v>
      </c>
      <c r="BF207">
        <f t="shared" si="31"/>
        <v>12520</v>
      </c>
      <c r="BG207">
        <f t="shared" si="29"/>
        <v>1.1855485948898692E-5</v>
      </c>
      <c r="BH207">
        <f t="shared" si="30"/>
        <v>4.4759880485007573E-6</v>
      </c>
    </row>
    <row r="208" spans="3:60" x14ac:dyDescent="0.25">
      <c r="C208">
        <v>185</v>
      </c>
      <c r="D208">
        <v>2</v>
      </c>
      <c r="E208">
        <v>61</v>
      </c>
      <c r="F208">
        <v>1</v>
      </c>
      <c r="G208">
        <v>606000</v>
      </c>
      <c r="I208" s="18">
        <f t="shared" si="32"/>
        <v>606000</v>
      </c>
      <c r="J208" s="25">
        <v>1</v>
      </c>
      <c r="K208">
        <f t="shared" si="26"/>
        <v>2</v>
      </c>
      <c r="L208">
        <f t="shared" si="27"/>
        <v>61</v>
      </c>
      <c r="M208" s="26">
        <f t="shared" si="28"/>
        <v>1</v>
      </c>
      <c r="BF208">
        <f t="shared" si="31"/>
        <v>12568</v>
      </c>
      <c r="BG208">
        <f t="shared" si="29"/>
        <v>1.0693395032735858E-5</v>
      </c>
      <c r="BH208">
        <f t="shared" si="30"/>
        <v>4.338695998811293E-6</v>
      </c>
    </row>
    <row r="209" spans="3:60" x14ac:dyDescent="0.25">
      <c r="C209">
        <v>186</v>
      </c>
      <c r="D209">
        <v>4</v>
      </c>
      <c r="E209">
        <v>145</v>
      </c>
      <c r="F209">
        <v>1</v>
      </c>
      <c r="G209">
        <v>390000</v>
      </c>
      <c r="I209" s="18">
        <f t="shared" si="32"/>
        <v>390000</v>
      </c>
      <c r="J209" s="25">
        <v>1</v>
      </c>
      <c r="K209">
        <f t="shared" si="26"/>
        <v>4</v>
      </c>
      <c r="L209">
        <f t="shared" si="27"/>
        <v>145</v>
      </c>
      <c r="M209" s="26">
        <f t="shared" si="28"/>
        <v>1</v>
      </c>
      <c r="BF209">
        <f t="shared" si="31"/>
        <v>12616</v>
      </c>
      <c r="BG209">
        <f t="shared" si="29"/>
        <v>9.6308856621111488E-6</v>
      </c>
      <c r="BH209">
        <f t="shared" si="30"/>
        <v>4.2064556330152955E-6</v>
      </c>
    </row>
    <row r="210" spans="3:60" x14ac:dyDescent="0.25">
      <c r="C210">
        <v>187</v>
      </c>
      <c r="D210">
        <v>3</v>
      </c>
      <c r="E210">
        <v>66.06</v>
      </c>
      <c r="F210">
        <v>1</v>
      </c>
      <c r="G210">
        <v>812538</v>
      </c>
      <c r="I210" s="18">
        <f t="shared" si="32"/>
        <v>812538</v>
      </c>
      <c r="J210" s="25">
        <v>1</v>
      </c>
      <c r="K210">
        <f t="shared" si="26"/>
        <v>3</v>
      </c>
      <c r="L210">
        <f t="shared" si="27"/>
        <v>66.06</v>
      </c>
      <c r="M210" s="26">
        <f t="shared" si="28"/>
        <v>1</v>
      </c>
      <c r="BF210">
        <f t="shared" si="31"/>
        <v>12664</v>
      </c>
      <c r="BG210">
        <f t="shared" si="29"/>
        <v>8.6611037203699619E-6</v>
      </c>
      <c r="BH210">
        <f t="shared" si="30"/>
        <v>4.0790528465924681E-6</v>
      </c>
    </row>
    <row r="211" spans="3:60" x14ac:dyDescent="0.25">
      <c r="C211">
        <v>188</v>
      </c>
      <c r="D211">
        <v>2</v>
      </c>
      <c r="E211">
        <v>44</v>
      </c>
      <c r="F211">
        <v>0</v>
      </c>
      <c r="G211">
        <v>449000</v>
      </c>
      <c r="I211" s="18">
        <f t="shared" si="32"/>
        <v>449000</v>
      </c>
      <c r="J211" s="25">
        <v>1</v>
      </c>
      <c r="K211">
        <f t="shared" si="26"/>
        <v>2</v>
      </c>
      <c r="L211">
        <f t="shared" si="27"/>
        <v>44</v>
      </c>
      <c r="M211" s="26">
        <f t="shared" si="28"/>
        <v>0</v>
      </c>
      <c r="BF211">
        <f t="shared" si="31"/>
        <v>12712</v>
      </c>
      <c r="BG211">
        <f t="shared" si="29"/>
        <v>7.7774764149325492E-6</v>
      </c>
      <c r="BH211">
        <f t="shared" si="30"/>
        <v>3.95628367881269E-6</v>
      </c>
    </row>
    <row r="212" spans="3:60" x14ac:dyDescent="0.25">
      <c r="C212">
        <v>189</v>
      </c>
      <c r="D212">
        <v>3</v>
      </c>
      <c r="E212">
        <v>81</v>
      </c>
      <c r="F212">
        <v>0</v>
      </c>
      <c r="G212">
        <v>520000</v>
      </c>
      <c r="I212" s="18">
        <f t="shared" si="32"/>
        <v>520000</v>
      </c>
      <c r="J212" s="25">
        <v>1</v>
      </c>
      <c r="K212">
        <f t="shared" si="26"/>
        <v>3</v>
      </c>
      <c r="L212">
        <f t="shared" si="27"/>
        <v>81</v>
      </c>
      <c r="M212" s="26">
        <f t="shared" si="28"/>
        <v>0</v>
      </c>
      <c r="BF212">
        <f t="shared" si="31"/>
        <v>12760</v>
      </c>
      <c r="BG212">
        <f t="shared" si="29"/>
        <v>6.9737230287301135E-6</v>
      </c>
      <c r="BH212">
        <f t="shared" si="30"/>
        <v>3.8379537885575527E-6</v>
      </c>
    </row>
    <row r="213" spans="3:60" x14ac:dyDescent="0.25">
      <c r="C213">
        <v>190</v>
      </c>
      <c r="D213">
        <v>7</v>
      </c>
      <c r="E213">
        <v>140</v>
      </c>
      <c r="F213">
        <v>1</v>
      </c>
      <c r="G213">
        <v>990000</v>
      </c>
      <c r="I213" s="18">
        <f t="shared" si="32"/>
        <v>990000</v>
      </c>
      <c r="J213" s="25">
        <v>1</v>
      </c>
      <c r="K213">
        <f t="shared" si="26"/>
        <v>7</v>
      </c>
      <c r="L213">
        <f t="shared" si="27"/>
        <v>140</v>
      </c>
      <c r="M213" s="26">
        <f t="shared" si="28"/>
        <v>1</v>
      </c>
      <c r="BF213">
        <f t="shared" si="31"/>
        <v>12808</v>
      </c>
      <c r="BG213">
        <f t="shared" si="29"/>
        <v>6.2438622969561935E-6</v>
      </c>
      <c r="BH213">
        <f t="shared" si="30"/>
        <v>3.7238779590175249E-6</v>
      </c>
    </row>
    <row r="214" spans="3:60" x14ac:dyDescent="0.25">
      <c r="C214">
        <v>191</v>
      </c>
      <c r="D214">
        <v>2</v>
      </c>
      <c r="E214">
        <v>54</v>
      </c>
      <c r="F214">
        <v>1</v>
      </c>
      <c r="G214">
        <v>488000</v>
      </c>
      <c r="I214" s="18">
        <f t="shared" si="32"/>
        <v>488000</v>
      </c>
      <c r="J214" s="25">
        <v>1</v>
      </c>
      <c r="K214">
        <f t="shared" si="26"/>
        <v>2</v>
      </c>
      <c r="L214">
        <f t="shared" si="27"/>
        <v>54</v>
      </c>
      <c r="M214" s="26">
        <f t="shared" si="28"/>
        <v>1</v>
      </c>
      <c r="BF214">
        <f t="shared" si="31"/>
        <v>12856</v>
      </c>
      <c r="BG214">
        <f t="shared" si="29"/>
        <v>5.5822167043001285E-6</v>
      </c>
      <c r="BH214">
        <f t="shared" si="30"/>
        <v>3.6138796296109889E-6</v>
      </c>
    </row>
    <row r="215" spans="3:60" x14ac:dyDescent="0.25">
      <c r="C215">
        <v>192</v>
      </c>
      <c r="D215">
        <v>1</v>
      </c>
      <c r="E215">
        <v>36.9</v>
      </c>
      <c r="F215">
        <v>1</v>
      </c>
      <c r="G215">
        <v>330000</v>
      </c>
      <c r="I215" s="18">
        <f t="shared" si="32"/>
        <v>330000</v>
      </c>
      <c r="J215" s="25">
        <v>1</v>
      </c>
      <c r="K215">
        <f t="shared" si="26"/>
        <v>1</v>
      </c>
      <c r="L215">
        <f t="shared" si="27"/>
        <v>36.9</v>
      </c>
      <c r="M215" s="26">
        <f t="shared" si="28"/>
        <v>1</v>
      </c>
      <c r="BF215">
        <f t="shared" si="31"/>
        <v>12904</v>
      </c>
      <c r="BG215">
        <f t="shared" si="29"/>
        <v>4.9834139987760776E-6</v>
      </c>
      <c r="BH215">
        <f t="shared" si="30"/>
        <v>3.5077904535666232E-6</v>
      </c>
    </row>
    <row r="216" spans="3:60" x14ac:dyDescent="0.25">
      <c r="C216">
        <v>193</v>
      </c>
      <c r="D216">
        <v>2</v>
      </c>
      <c r="E216">
        <v>61.5</v>
      </c>
      <c r="F216">
        <v>1</v>
      </c>
      <c r="G216">
        <v>540000</v>
      </c>
      <c r="I216" s="18">
        <f t="shared" ref="I216:I223" si="33">G216</f>
        <v>540000</v>
      </c>
      <c r="J216" s="25">
        <v>1</v>
      </c>
      <c r="K216">
        <f t="shared" si="26"/>
        <v>2</v>
      </c>
      <c r="L216">
        <f t="shared" si="27"/>
        <v>61.5</v>
      </c>
      <c r="M216" s="26">
        <f t="shared" si="28"/>
        <v>1</v>
      </c>
      <c r="BF216">
        <f t="shared" si="31"/>
        <v>12952</v>
      </c>
      <c r="BG216">
        <f t="shared" si="29"/>
        <v>4.4423862154644219E-6</v>
      </c>
      <c r="BH216">
        <f t="shared" si="30"/>
        <v>3.4054498797004101E-6</v>
      </c>
    </row>
    <row r="217" spans="3:60" x14ac:dyDescent="0.25">
      <c r="C217">
        <v>194</v>
      </c>
      <c r="D217">
        <v>2</v>
      </c>
      <c r="E217">
        <v>56</v>
      </c>
      <c r="F217">
        <v>1</v>
      </c>
      <c r="G217">
        <v>775000</v>
      </c>
      <c r="I217" s="18">
        <f t="shared" si="33"/>
        <v>775000</v>
      </c>
      <c r="J217" s="25">
        <v>1</v>
      </c>
      <c r="K217">
        <f t="shared" ref="K217:K223" si="34">D217</f>
        <v>2</v>
      </c>
      <c r="L217">
        <f t="shared" ref="L217:L223" si="35">E217</f>
        <v>56</v>
      </c>
      <c r="M217" s="26">
        <f t="shared" ref="M217:M223" si="36">F217</f>
        <v>1</v>
      </c>
      <c r="BF217">
        <f t="shared" si="31"/>
        <v>13000</v>
      </c>
      <c r="BG217">
        <f t="shared" si="29"/>
        <v>3.954366497366842E-6</v>
      </c>
      <c r="BH217">
        <f t="shared" si="30"/>
        <v>3.3067047570038458E-6</v>
      </c>
    </row>
    <row r="218" spans="3:60" x14ac:dyDescent="0.25">
      <c r="C218">
        <v>195</v>
      </c>
      <c r="D218">
        <v>4</v>
      </c>
      <c r="E218">
        <v>122.37</v>
      </c>
      <c r="F218">
        <v>1</v>
      </c>
      <c r="G218">
        <v>1680000</v>
      </c>
      <c r="I218" s="18">
        <f t="shared" si="33"/>
        <v>1680000</v>
      </c>
      <c r="J218" s="25">
        <v>1</v>
      </c>
      <c r="K218">
        <f t="shared" si="34"/>
        <v>4</v>
      </c>
      <c r="L218">
        <f t="shared" si="35"/>
        <v>122.37</v>
      </c>
      <c r="M218" s="26">
        <f t="shared" si="36"/>
        <v>1</v>
      </c>
      <c r="BF218">
        <f t="shared" si="31"/>
        <v>13048</v>
      </c>
      <c r="BG218">
        <f t="shared" si="29"/>
        <v>3.5148839916319802E-6</v>
      </c>
      <c r="BH218">
        <f t="shared" si="30"/>
        <v>3.2114089607399068E-6</v>
      </c>
    </row>
    <row r="219" spans="3:60" x14ac:dyDescent="0.25">
      <c r="C219">
        <v>196</v>
      </c>
      <c r="D219">
        <v>1</v>
      </c>
      <c r="E219">
        <v>30.45</v>
      </c>
      <c r="F219">
        <v>1</v>
      </c>
      <c r="G219">
        <v>312417</v>
      </c>
      <c r="I219" s="18">
        <f t="shared" si="33"/>
        <v>312417</v>
      </c>
      <c r="J219" s="25">
        <v>1</v>
      </c>
      <c r="K219">
        <f t="shared" si="34"/>
        <v>1</v>
      </c>
      <c r="L219">
        <f t="shared" si="35"/>
        <v>30.45</v>
      </c>
      <c r="M219" s="26">
        <f t="shared" si="36"/>
        <v>1</v>
      </c>
      <c r="BF219">
        <f t="shared" si="31"/>
        <v>13096</v>
      </c>
      <c r="BG219">
        <f t="shared" si="29"/>
        <v>3.119757088060678E-6</v>
      </c>
      <c r="BH219">
        <f t="shared" si="30"/>
        <v>3.1194230388195248E-6</v>
      </c>
    </row>
    <row r="220" spans="3:60" x14ac:dyDescent="0.25">
      <c r="C220">
        <v>197</v>
      </c>
      <c r="D220">
        <v>2</v>
      </c>
      <c r="E220">
        <v>50</v>
      </c>
      <c r="F220">
        <v>0</v>
      </c>
      <c r="G220">
        <v>375000</v>
      </c>
      <c r="I220" s="18">
        <f t="shared" si="33"/>
        <v>375000</v>
      </c>
      <c r="J220" s="25">
        <v>1</v>
      </c>
      <c r="K220">
        <f t="shared" si="34"/>
        <v>2</v>
      </c>
      <c r="L220">
        <f t="shared" si="35"/>
        <v>50</v>
      </c>
      <c r="M220" s="26">
        <f t="shared" si="36"/>
        <v>0</v>
      </c>
      <c r="BF220">
        <f t="shared" si="31"/>
        <v>13144</v>
      </c>
      <c r="BG220">
        <f t="shared" si="29"/>
        <v>2.7650852535136727E-6</v>
      </c>
      <c r="BH220">
        <f t="shared" si="30"/>
        <v>3.0306138773024777E-6</v>
      </c>
    </row>
    <row r="221" spans="3:60" x14ac:dyDescent="0.25">
      <c r="C221">
        <v>198</v>
      </c>
      <c r="D221">
        <v>4</v>
      </c>
      <c r="E221">
        <v>150</v>
      </c>
      <c r="F221">
        <v>1</v>
      </c>
      <c r="G221">
        <v>1500000</v>
      </c>
      <c r="I221" s="18">
        <f t="shared" si="33"/>
        <v>1500000</v>
      </c>
      <c r="J221" s="25">
        <v>1</v>
      </c>
      <c r="K221">
        <f t="shared" si="34"/>
        <v>4</v>
      </c>
      <c r="L221">
        <f t="shared" si="35"/>
        <v>150</v>
      </c>
      <c r="M221" s="26">
        <f t="shared" si="36"/>
        <v>1</v>
      </c>
      <c r="BF221">
        <f t="shared" si="31"/>
        <v>13192</v>
      </c>
      <c r="BG221">
        <f t="shared" si="29"/>
        <v>2.4472397010050445E-6</v>
      </c>
      <c r="BH221">
        <f t="shared" si="30"/>
        <v>2.9448543839343707E-6</v>
      </c>
    </row>
    <row r="222" spans="3:60" x14ac:dyDescent="0.25">
      <c r="C222">
        <v>199</v>
      </c>
      <c r="D222">
        <v>3</v>
      </c>
      <c r="E222">
        <v>47.36</v>
      </c>
      <c r="F222">
        <v>1</v>
      </c>
      <c r="G222">
        <v>374144</v>
      </c>
      <c r="I222" s="18">
        <f t="shared" si="33"/>
        <v>374144</v>
      </c>
      <c r="J222" s="25">
        <v>1</v>
      </c>
      <c r="K222">
        <f t="shared" si="34"/>
        <v>3</v>
      </c>
      <c r="L222">
        <f t="shared" si="35"/>
        <v>47.36</v>
      </c>
      <c r="M222" s="26">
        <f t="shared" si="36"/>
        <v>1</v>
      </c>
      <c r="BF222">
        <f t="shared" si="31"/>
        <v>13240</v>
      </c>
      <c r="BG222">
        <f t="shared" si="29"/>
        <v>2.1628531162861814E-6</v>
      </c>
      <c r="BH222">
        <f t="shared" si="30"/>
        <v>2.8620231886947213E-6</v>
      </c>
    </row>
    <row r="223" spans="3:60" ht="15.75" thickBot="1" x14ac:dyDescent="0.3">
      <c r="C223">
        <v>200</v>
      </c>
      <c r="D223">
        <v>2</v>
      </c>
      <c r="E223">
        <v>50.5</v>
      </c>
      <c r="F223">
        <v>1</v>
      </c>
      <c r="G223">
        <v>469000</v>
      </c>
      <c r="I223" s="15">
        <f t="shared" si="33"/>
        <v>469000</v>
      </c>
      <c r="J223" s="27">
        <v>1</v>
      </c>
      <c r="K223" s="28">
        <f t="shared" si="34"/>
        <v>2</v>
      </c>
      <c r="L223" s="28">
        <f t="shared" si="35"/>
        <v>50.5</v>
      </c>
      <c r="M223" s="29">
        <f t="shared" si="36"/>
        <v>1</v>
      </c>
      <c r="BF223">
        <f t="shared" si="31"/>
        <v>13288</v>
      </c>
      <c r="BG223">
        <f t="shared" si="29"/>
        <v>1.9088086479491999E-6</v>
      </c>
      <c r="BH223">
        <f t="shared" si="30"/>
        <v>2.7820043603912224E-6</v>
      </c>
    </row>
    <row r="224" spans="3:60" x14ac:dyDescent="0.25">
      <c r="I224" s="8"/>
      <c r="BF224">
        <f t="shared" si="31"/>
        <v>13336</v>
      </c>
      <c r="BG224">
        <f t="shared" si="29"/>
        <v>1.6822283498427967E-6</v>
      </c>
      <c r="BH224">
        <f t="shared" si="30"/>
        <v>2.7046871383916645E-6</v>
      </c>
    </row>
    <row r="225" spans="58:60" x14ac:dyDescent="0.25">
      <c r="BF225">
        <f t="shared" si="31"/>
        <v>13384</v>
      </c>
      <c r="BG225">
        <f t="shared" si="29"/>
        <v>1.4804612471866522E-6</v>
      </c>
      <c r="BH225">
        <f t="shared" si="30"/>
        <v>2.6299656786380691E-6</v>
      </c>
    </row>
    <row r="226" spans="58:60" x14ac:dyDescent="0.25">
      <c r="BF226">
        <f t="shared" si="31"/>
        <v>13432</v>
      </c>
      <c r="BG226">
        <f t="shared" si="29"/>
        <v>1.3010711804559197E-6</v>
      </c>
      <c r="BH226">
        <f t="shared" si="30"/>
        <v>2.5577388131377392E-6</v>
      </c>
    </row>
    <row r="227" spans="58:60" x14ac:dyDescent="0.25">
      <c r="BF227">
        <f t="shared" si="31"/>
        <v>13480</v>
      </c>
      <c r="BG227">
        <f t="shared" si="29"/>
        <v>1.1418245641065192E-6</v>
      </c>
      <c r="BH227">
        <f t="shared" si="30"/>
        <v>2.4879098221729135E-6</v>
      </c>
    </row>
    <row r="228" spans="58:60" x14ac:dyDescent="0.25">
      <c r="BF228">
        <f t="shared" si="31"/>
        <v>13528</v>
      </c>
      <c r="BG228">
        <f t="shared" si="29"/>
        <v>1.0006781807210178E-6</v>
      </c>
      <c r="BH228">
        <f t="shared" si="30"/>
        <v>2.420386218515126E-6</v>
      </c>
    </row>
    <row r="229" spans="58:60" x14ac:dyDescent="0.25">
      <c r="BF229">
        <f t="shared" si="31"/>
        <v>13576</v>
      </c>
      <c r="BG229">
        <f t="shared" si="29"/>
        <v>8.757671153293464E-7</v>
      </c>
      <c r="BH229">
        <f t="shared" si="30"/>
        <v>2.355079542972001E-6</v>
      </c>
    </row>
    <row r="230" spans="58:60" x14ac:dyDescent="0.25">
      <c r="BF230">
        <f t="shared" si="31"/>
        <v>13624</v>
      </c>
      <c r="BG230">
        <f t="shared" si="29"/>
        <v>7.6539291962927925E-7</v>
      </c>
      <c r="BH230">
        <f t="shared" si="30"/>
        <v>2.2919051706335001E-6</v>
      </c>
    </row>
    <row r="231" spans="58:60" x14ac:dyDescent="0.25">
      <c r="BF231">
        <f t="shared" si="31"/>
        <v>13672</v>
      </c>
      <c r="BG231">
        <f t="shared" si="29"/>
        <v>6.6801208169623481E-7</v>
      </c>
      <c r="BH231">
        <f t="shared" si="30"/>
        <v>2.230782127221497E-6</v>
      </c>
    </row>
    <row r="232" spans="58:60" x14ac:dyDescent="0.25">
      <c r="BF232">
        <f t="shared" si="31"/>
        <v>13720</v>
      </c>
      <c r="BG232">
        <f t="shared" si="29"/>
        <v>5.8222486360442492E-7</v>
      </c>
      <c r="BH232">
        <f t="shared" si="30"/>
        <v>2.1716329149813121E-6</v>
      </c>
    </row>
    <row r="233" spans="58:60" x14ac:dyDescent="0.25">
      <c r="BF233">
        <f t="shared" si="31"/>
        <v>13768</v>
      </c>
      <c r="BG233">
        <f t="shared" si="29"/>
        <v>5.0676455722848611E-7</v>
      </c>
      <c r="BH233">
        <f t="shared" si="30"/>
        <v>2.1143833475864512E-6</v>
      </c>
    </row>
    <row r="234" spans="58:60" x14ac:dyDescent="0.25">
      <c r="BF234">
        <f t="shared" si="31"/>
        <v>13816</v>
      </c>
      <c r="BG234">
        <f t="shared" si="29"/>
        <v>4.4048719738365938E-7</v>
      </c>
      <c r="BH234">
        <f t="shared" si="30"/>
        <v>2.0589623935585089E-6</v>
      </c>
    </row>
    <row r="235" spans="58:60" x14ac:dyDescent="0.25">
      <c r="BF235">
        <f t="shared" si="31"/>
        <v>13864</v>
      </c>
      <c r="BG235">
        <f t="shared" ref="BG235:BG242" si="37">_xlfn.GAMMA(($BG$37+1)/2)*SQRT($BG$36)/_xlfn.GAMMA($BG$37/2)/SQRT($BG$37*PI())*(1+$BG$36*(BF235-$BG$35)^2/$BG$37)^(-($BG$37+1)/2)</f>
        <v>3.8236176140047101E-7</v>
      </c>
      <c r="BH235">
        <f t="shared" ref="BH235:BH242" si="38">_xlfn.GAMMA(($BI$37+1)/2)*SQRT($BI$36)/_xlfn.GAMMA($BI$37/2)/SQRT($BI$37*PI())*(1+$BI$36*(BF235-$BI$35)^2/$BI$37)^(-($BI$37+1)/2)</f>
        <v>2.0053020277331023E-6</v>
      </c>
    </row>
    <row r="236" spans="58:60" x14ac:dyDescent="0.25">
      <c r="BF236">
        <f t="shared" ref="BF236:BF242" si="39">BF235+$BG$32</f>
        <v>13912</v>
      </c>
      <c r="BG236">
        <f t="shared" si="37"/>
        <v>3.3146087520632513E-7</v>
      </c>
      <c r="BH236">
        <f t="shared" si="38"/>
        <v>1.9533370903297534E-6</v>
      </c>
    </row>
    <row r="237" spans="58:60" x14ac:dyDescent="0.25">
      <c r="BF237">
        <f t="shared" si="39"/>
        <v>13960</v>
      </c>
      <c r="BG237">
        <f t="shared" si="37"/>
        <v>2.8695203797836058E-7</v>
      </c>
      <c r="BH237">
        <f t="shared" si="38"/>
        <v>1.9030051532093391E-6</v>
      </c>
    </row>
    <row r="238" spans="58:60" x14ac:dyDescent="0.25">
      <c r="BF238">
        <f t="shared" si="39"/>
        <v>14008</v>
      </c>
      <c r="BG238">
        <f t="shared" si="37"/>
        <v>2.4808937040312202E-7</v>
      </c>
      <c r="BH238">
        <f t="shared" si="38"/>
        <v>1.8542463929265684E-6</v>
      </c>
    </row>
    <row r="239" spans="58:60" x14ac:dyDescent="0.25">
      <c r="BF239">
        <f t="shared" si="39"/>
        <v>14056</v>
      </c>
      <c r="BG239">
        <f t="shared" si="37"/>
        <v>2.1420588548440569E-7</v>
      </c>
      <c r="BH239">
        <f t="shared" si="38"/>
        <v>1.8070034702076517E-6</v>
      </c>
    </row>
    <row r="240" spans="58:60" x14ac:dyDescent="0.25">
      <c r="BF240">
        <f t="shared" si="39"/>
        <v>14104</v>
      </c>
      <c r="BG240">
        <f t="shared" si="37"/>
        <v>1.8470627562793438E-7</v>
      </c>
      <c r="BH240">
        <f t="shared" si="38"/>
        <v>1.7612214155045001E-6</v>
      </c>
    </row>
    <row r="241" spans="58:60" x14ac:dyDescent="0.25">
      <c r="BF241">
        <f t="shared" si="39"/>
        <v>14152</v>
      </c>
      <c r="BG241">
        <f t="shared" si="37"/>
        <v>1.5906020534257784E-7</v>
      </c>
      <c r="BH241">
        <f t="shared" si="38"/>
        <v>1.716847520296783E-6</v>
      </c>
    </row>
    <row r="242" spans="58:60" x14ac:dyDescent="0.25">
      <c r="BF242">
        <f t="shared" si="39"/>
        <v>14200</v>
      </c>
      <c r="BG242">
        <f t="shared" si="37"/>
        <v>1.3679609527099798E-7</v>
      </c>
      <c r="BH242">
        <f t="shared" si="38"/>
        <v>1.6738312338319834E-6</v>
      </c>
    </row>
  </sheetData>
  <mergeCells count="11">
    <mergeCell ref="BA50:BE51"/>
    <mergeCell ref="BF34:BG34"/>
    <mergeCell ref="BH34:BI34"/>
    <mergeCell ref="BU1:CD2"/>
    <mergeCell ref="BV9:CC10"/>
    <mergeCell ref="BW13:BZ13"/>
    <mergeCell ref="U1:AD2"/>
    <mergeCell ref="AH1:AQ2"/>
    <mergeCell ref="J23:M23"/>
    <mergeCell ref="AT1:BC2"/>
    <mergeCell ref="AT16:BA18"/>
  </mergeCells>
  <phoneticPr fontId="3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Zadanie_4_wariant_A</vt:lpstr>
      <vt:lpstr>X</vt:lpstr>
      <vt:lpstr>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Kwiatkowski</dc:creator>
  <cp:lastModifiedBy>s-A116-12</cp:lastModifiedBy>
  <dcterms:created xsi:type="dcterms:W3CDTF">2018-11-22T11:41:18Z</dcterms:created>
  <dcterms:modified xsi:type="dcterms:W3CDTF">2025-01-18T12:00:52Z</dcterms:modified>
</cp:coreProperties>
</file>