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-A116-12.CAMPUS.000\Desktop\"/>
    </mc:Choice>
  </mc:AlternateContent>
  <xr:revisionPtr revIDLastSave="0" documentId="13_ncr:1_{5A680946-D789-4214-8508-038C1283044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Zadanie_4_wariant_A" sheetId="6" r:id="rId1"/>
  </sheets>
  <definedNames>
    <definedName name="X">Zadanie_4_wariant_A!$J$24:$M$223</definedName>
    <definedName name="y">Zadanie_4_wariant_A!$I$24:$I$223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G36" i="6" l="1"/>
  <c r="BG32" i="6"/>
  <c r="BG25" i="6"/>
  <c r="AZ50" i="6"/>
  <c r="AU47" i="6"/>
  <c r="AV47" i="6"/>
  <c r="AU48" i="6"/>
  <c r="AV48" i="6"/>
  <c r="AU49" i="6"/>
  <c r="AV49" i="6"/>
  <c r="AV46" i="6"/>
  <c r="AU46" i="6"/>
  <c r="BA14" i="6"/>
  <c r="BA13" i="6"/>
  <c r="AJ36" i="6" a="1"/>
  <c r="AJ36" i="6" s="1"/>
  <c r="AN28" i="6" a="1"/>
  <c r="AN28" i="6" s="1"/>
  <c r="AJ28" i="6" s="1" a="1"/>
  <c r="AU29" i="6" s="1"/>
  <c r="AU41" i="6" s="1"/>
  <c r="AI11" i="6"/>
  <c r="AI13" i="6" s="1"/>
  <c r="AZ53" i="6" s="1"/>
  <c r="K25" i="6"/>
  <c r="L25" i="6"/>
  <c r="M25" i="6"/>
  <c r="K26" i="6"/>
  <c r="L26" i="6"/>
  <c r="M26" i="6"/>
  <c r="K27" i="6"/>
  <c r="L27" i="6"/>
  <c r="M27" i="6"/>
  <c r="K28" i="6"/>
  <c r="L28" i="6"/>
  <c r="M28" i="6"/>
  <c r="K29" i="6"/>
  <c r="L29" i="6"/>
  <c r="M29" i="6"/>
  <c r="K30" i="6"/>
  <c r="L30" i="6"/>
  <c r="M30" i="6"/>
  <c r="K31" i="6"/>
  <c r="L31" i="6"/>
  <c r="M31" i="6"/>
  <c r="K32" i="6"/>
  <c r="L32" i="6"/>
  <c r="M32" i="6"/>
  <c r="K33" i="6"/>
  <c r="L33" i="6"/>
  <c r="M33" i="6"/>
  <c r="K34" i="6"/>
  <c r="L34" i="6"/>
  <c r="M34" i="6"/>
  <c r="K35" i="6"/>
  <c r="L35" i="6"/>
  <c r="M35" i="6"/>
  <c r="K36" i="6"/>
  <c r="L36" i="6"/>
  <c r="M36" i="6"/>
  <c r="K37" i="6"/>
  <c r="L37" i="6"/>
  <c r="M37" i="6"/>
  <c r="K38" i="6"/>
  <c r="L38" i="6"/>
  <c r="M38" i="6"/>
  <c r="K39" i="6"/>
  <c r="L39" i="6"/>
  <c r="M39" i="6"/>
  <c r="K40" i="6"/>
  <c r="L40" i="6"/>
  <c r="M40" i="6"/>
  <c r="K41" i="6"/>
  <c r="L41" i="6"/>
  <c r="M41" i="6"/>
  <c r="K42" i="6"/>
  <c r="L42" i="6"/>
  <c r="M42" i="6"/>
  <c r="K43" i="6"/>
  <c r="L43" i="6"/>
  <c r="M43" i="6"/>
  <c r="K44" i="6"/>
  <c r="L44" i="6"/>
  <c r="M44" i="6"/>
  <c r="K45" i="6"/>
  <c r="L45" i="6"/>
  <c r="M45" i="6"/>
  <c r="K46" i="6"/>
  <c r="L46" i="6"/>
  <c r="M46" i="6"/>
  <c r="K47" i="6"/>
  <c r="L47" i="6"/>
  <c r="M47" i="6"/>
  <c r="K48" i="6"/>
  <c r="L48" i="6"/>
  <c r="M48" i="6"/>
  <c r="K49" i="6"/>
  <c r="L49" i="6"/>
  <c r="M49" i="6"/>
  <c r="K50" i="6"/>
  <c r="L50" i="6"/>
  <c r="M50" i="6"/>
  <c r="K51" i="6"/>
  <c r="L51" i="6"/>
  <c r="M51" i="6"/>
  <c r="K52" i="6"/>
  <c r="L52" i="6"/>
  <c r="M52" i="6"/>
  <c r="K53" i="6"/>
  <c r="L53" i="6"/>
  <c r="M53" i="6"/>
  <c r="K54" i="6"/>
  <c r="L54" i="6"/>
  <c r="M54" i="6"/>
  <c r="K55" i="6"/>
  <c r="L55" i="6"/>
  <c r="M55" i="6"/>
  <c r="K56" i="6"/>
  <c r="L56" i="6"/>
  <c r="M56" i="6"/>
  <c r="K57" i="6"/>
  <c r="L57" i="6"/>
  <c r="M57" i="6"/>
  <c r="K58" i="6"/>
  <c r="L58" i="6"/>
  <c r="M58" i="6"/>
  <c r="K59" i="6"/>
  <c r="L59" i="6"/>
  <c r="M59" i="6"/>
  <c r="K60" i="6"/>
  <c r="L60" i="6"/>
  <c r="M60" i="6"/>
  <c r="K61" i="6"/>
  <c r="L61" i="6"/>
  <c r="M61" i="6"/>
  <c r="K62" i="6"/>
  <c r="L62" i="6"/>
  <c r="M62" i="6"/>
  <c r="K63" i="6"/>
  <c r="L63" i="6"/>
  <c r="M63" i="6"/>
  <c r="K64" i="6"/>
  <c r="L64" i="6"/>
  <c r="M64" i="6"/>
  <c r="K65" i="6"/>
  <c r="L65" i="6"/>
  <c r="M65" i="6"/>
  <c r="K66" i="6"/>
  <c r="L66" i="6"/>
  <c r="M66" i="6"/>
  <c r="K67" i="6"/>
  <c r="L67" i="6"/>
  <c r="M67" i="6"/>
  <c r="K68" i="6"/>
  <c r="L68" i="6"/>
  <c r="M68" i="6"/>
  <c r="K69" i="6"/>
  <c r="L69" i="6"/>
  <c r="M69" i="6"/>
  <c r="K70" i="6"/>
  <c r="L70" i="6"/>
  <c r="M70" i="6"/>
  <c r="K71" i="6"/>
  <c r="L71" i="6"/>
  <c r="M71" i="6"/>
  <c r="K72" i="6"/>
  <c r="L72" i="6"/>
  <c r="M72" i="6"/>
  <c r="K73" i="6"/>
  <c r="L73" i="6"/>
  <c r="M73" i="6"/>
  <c r="K74" i="6"/>
  <c r="L74" i="6"/>
  <c r="M74" i="6"/>
  <c r="K75" i="6"/>
  <c r="L75" i="6"/>
  <c r="M75" i="6"/>
  <c r="K76" i="6"/>
  <c r="L76" i="6"/>
  <c r="M76" i="6"/>
  <c r="K77" i="6"/>
  <c r="L77" i="6"/>
  <c r="M77" i="6"/>
  <c r="K78" i="6"/>
  <c r="L78" i="6"/>
  <c r="M78" i="6"/>
  <c r="K79" i="6"/>
  <c r="L79" i="6"/>
  <c r="M79" i="6"/>
  <c r="K80" i="6"/>
  <c r="L80" i="6"/>
  <c r="M80" i="6"/>
  <c r="K81" i="6"/>
  <c r="L81" i="6"/>
  <c r="M81" i="6"/>
  <c r="K82" i="6"/>
  <c r="L82" i="6"/>
  <c r="M82" i="6"/>
  <c r="K83" i="6"/>
  <c r="L83" i="6"/>
  <c r="M83" i="6"/>
  <c r="K84" i="6"/>
  <c r="L84" i="6"/>
  <c r="M84" i="6"/>
  <c r="K85" i="6"/>
  <c r="L85" i="6"/>
  <c r="M85" i="6"/>
  <c r="K86" i="6"/>
  <c r="L86" i="6"/>
  <c r="M86" i="6"/>
  <c r="K87" i="6"/>
  <c r="L87" i="6"/>
  <c r="M87" i="6"/>
  <c r="K88" i="6"/>
  <c r="L88" i="6"/>
  <c r="M88" i="6"/>
  <c r="K89" i="6"/>
  <c r="L89" i="6"/>
  <c r="M89" i="6"/>
  <c r="K90" i="6"/>
  <c r="L90" i="6"/>
  <c r="M90" i="6"/>
  <c r="K91" i="6"/>
  <c r="L91" i="6"/>
  <c r="M91" i="6"/>
  <c r="K92" i="6"/>
  <c r="L92" i="6"/>
  <c r="M92" i="6"/>
  <c r="K93" i="6"/>
  <c r="L93" i="6"/>
  <c r="M93" i="6"/>
  <c r="K94" i="6"/>
  <c r="L94" i="6"/>
  <c r="M94" i="6"/>
  <c r="K95" i="6"/>
  <c r="L95" i="6"/>
  <c r="M95" i="6"/>
  <c r="K96" i="6"/>
  <c r="L96" i="6"/>
  <c r="M96" i="6"/>
  <c r="K97" i="6"/>
  <c r="L97" i="6"/>
  <c r="M97" i="6"/>
  <c r="K98" i="6"/>
  <c r="L98" i="6"/>
  <c r="M98" i="6"/>
  <c r="K99" i="6"/>
  <c r="L99" i="6"/>
  <c r="M99" i="6"/>
  <c r="K100" i="6"/>
  <c r="L100" i="6"/>
  <c r="M100" i="6"/>
  <c r="K101" i="6"/>
  <c r="L101" i="6"/>
  <c r="M101" i="6"/>
  <c r="K102" i="6"/>
  <c r="L102" i="6"/>
  <c r="M102" i="6"/>
  <c r="K103" i="6"/>
  <c r="L103" i="6"/>
  <c r="M103" i="6"/>
  <c r="K104" i="6"/>
  <c r="L104" i="6"/>
  <c r="M104" i="6"/>
  <c r="K105" i="6"/>
  <c r="L105" i="6"/>
  <c r="M105" i="6"/>
  <c r="K106" i="6"/>
  <c r="L106" i="6"/>
  <c r="M106" i="6"/>
  <c r="K107" i="6"/>
  <c r="L107" i="6"/>
  <c r="M107" i="6"/>
  <c r="K108" i="6"/>
  <c r="L108" i="6"/>
  <c r="M108" i="6"/>
  <c r="K109" i="6"/>
  <c r="L109" i="6"/>
  <c r="M109" i="6"/>
  <c r="K110" i="6"/>
  <c r="L110" i="6"/>
  <c r="M110" i="6"/>
  <c r="K111" i="6"/>
  <c r="L111" i="6"/>
  <c r="M111" i="6"/>
  <c r="K112" i="6"/>
  <c r="L112" i="6"/>
  <c r="M112" i="6"/>
  <c r="K113" i="6"/>
  <c r="L113" i="6"/>
  <c r="M113" i="6"/>
  <c r="K114" i="6"/>
  <c r="L114" i="6"/>
  <c r="M114" i="6"/>
  <c r="K115" i="6"/>
  <c r="L115" i="6"/>
  <c r="M115" i="6"/>
  <c r="K116" i="6"/>
  <c r="L116" i="6"/>
  <c r="M116" i="6"/>
  <c r="K117" i="6"/>
  <c r="L117" i="6"/>
  <c r="M117" i="6"/>
  <c r="K118" i="6"/>
  <c r="L118" i="6"/>
  <c r="M118" i="6"/>
  <c r="K119" i="6"/>
  <c r="L119" i="6"/>
  <c r="M119" i="6"/>
  <c r="K120" i="6"/>
  <c r="L120" i="6"/>
  <c r="M120" i="6"/>
  <c r="K121" i="6"/>
  <c r="L121" i="6"/>
  <c r="M121" i="6"/>
  <c r="K122" i="6"/>
  <c r="L122" i="6"/>
  <c r="M122" i="6"/>
  <c r="K123" i="6"/>
  <c r="L123" i="6"/>
  <c r="M123" i="6"/>
  <c r="K124" i="6"/>
  <c r="L124" i="6"/>
  <c r="M124" i="6"/>
  <c r="K125" i="6"/>
  <c r="L125" i="6"/>
  <c r="M125" i="6"/>
  <c r="K126" i="6"/>
  <c r="L126" i="6"/>
  <c r="M126" i="6"/>
  <c r="K127" i="6"/>
  <c r="L127" i="6"/>
  <c r="M127" i="6"/>
  <c r="K128" i="6"/>
  <c r="L128" i="6"/>
  <c r="M128" i="6"/>
  <c r="K129" i="6"/>
  <c r="L129" i="6"/>
  <c r="M129" i="6"/>
  <c r="K130" i="6"/>
  <c r="L130" i="6"/>
  <c r="M130" i="6"/>
  <c r="K131" i="6"/>
  <c r="L131" i="6"/>
  <c r="M131" i="6"/>
  <c r="K132" i="6"/>
  <c r="L132" i="6"/>
  <c r="M132" i="6"/>
  <c r="K133" i="6"/>
  <c r="L133" i="6"/>
  <c r="M133" i="6"/>
  <c r="K134" i="6"/>
  <c r="L134" i="6"/>
  <c r="M134" i="6"/>
  <c r="K135" i="6"/>
  <c r="L135" i="6"/>
  <c r="M135" i="6"/>
  <c r="K136" i="6"/>
  <c r="L136" i="6"/>
  <c r="M136" i="6"/>
  <c r="K137" i="6"/>
  <c r="L137" i="6"/>
  <c r="M137" i="6"/>
  <c r="K138" i="6"/>
  <c r="L138" i="6"/>
  <c r="M138" i="6"/>
  <c r="K139" i="6"/>
  <c r="L139" i="6"/>
  <c r="M139" i="6"/>
  <c r="K140" i="6"/>
  <c r="L140" i="6"/>
  <c r="M140" i="6"/>
  <c r="K141" i="6"/>
  <c r="L141" i="6"/>
  <c r="M141" i="6"/>
  <c r="K142" i="6"/>
  <c r="L142" i="6"/>
  <c r="M142" i="6"/>
  <c r="K143" i="6"/>
  <c r="L143" i="6"/>
  <c r="M143" i="6"/>
  <c r="K144" i="6"/>
  <c r="L144" i="6"/>
  <c r="M144" i="6"/>
  <c r="K145" i="6"/>
  <c r="L145" i="6"/>
  <c r="M145" i="6"/>
  <c r="K146" i="6"/>
  <c r="L146" i="6"/>
  <c r="M146" i="6"/>
  <c r="K147" i="6"/>
  <c r="L147" i="6"/>
  <c r="M147" i="6"/>
  <c r="K148" i="6"/>
  <c r="L148" i="6"/>
  <c r="M148" i="6"/>
  <c r="K149" i="6"/>
  <c r="L149" i="6"/>
  <c r="M149" i="6"/>
  <c r="K150" i="6"/>
  <c r="L150" i="6"/>
  <c r="M150" i="6"/>
  <c r="K151" i="6"/>
  <c r="L151" i="6"/>
  <c r="M151" i="6"/>
  <c r="K152" i="6"/>
  <c r="L152" i="6"/>
  <c r="M152" i="6"/>
  <c r="K153" i="6"/>
  <c r="L153" i="6"/>
  <c r="M153" i="6"/>
  <c r="K154" i="6"/>
  <c r="L154" i="6"/>
  <c r="M154" i="6"/>
  <c r="K155" i="6"/>
  <c r="L155" i="6"/>
  <c r="M155" i="6"/>
  <c r="K156" i="6"/>
  <c r="L156" i="6"/>
  <c r="M156" i="6"/>
  <c r="K157" i="6"/>
  <c r="L157" i="6"/>
  <c r="M157" i="6"/>
  <c r="K158" i="6"/>
  <c r="L158" i="6"/>
  <c r="M158" i="6"/>
  <c r="K159" i="6"/>
  <c r="L159" i="6"/>
  <c r="M159" i="6"/>
  <c r="K160" i="6"/>
  <c r="L160" i="6"/>
  <c r="M160" i="6"/>
  <c r="K161" i="6"/>
  <c r="L161" i="6"/>
  <c r="M161" i="6"/>
  <c r="K162" i="6"/>
  <c r="L162" i="6"/>
  <c r="M162" i="6"/>
  <c r="K163" i="6"/>
  <c r="L163" i="6"/>
  <c r="M163" i="6"/>
  <c r="K164" i="6"/>
  <c r="L164" i="6"/>
  <c r="M164" i="6"/>
  <c r="K165" i="6"/>
  <c r="L165" i="6"/>
  <c r="M165" i="6"/>
  <c r="K166" i="6"/>
  <c r="L166" i="6"/>
  <c r="M166" i="6"/>
  <c r="K167" i="6"/>
  <c r="L167" i="6"/>
  <c r="M167" i="6"/>
  <c r="K168" i="6"/>
  <c r="L168" i="6"/>
  <c r="M168" i="6"/>
  <c r="K169" i="6"/>
  <c r="L169" i="6"/>
  <c r="M169" i="6"/>
  <c r="K170" i="6"/>
  <c r="L170" i="6"/>
  <c r="M170" i="6"/>
  <c r="K171" i="6"/>
  <c r="L171" i="6"/>
  <c r="M171" i="6"/>
  <c r="K172" i="6"/>
  <c r="L172" i="6"/>
  <c r="M172" i="6"/>
  <c r="K173" i="6"/>
  <c r="L173" i="6"/>
  <c r="M173" i="6"/>
  <c r="K174" i="6"/>
  <c r="L174" i="6"/>
  <c r="M174" i="6"/>
  <c r="K175" i="6"/>
  <c r="L175" i="6"/>
  <c r="M175" i="6"/>
  <c r="K176" i="6"/>
  <c r="L176" i="6"/>
  <c r="M176" i="6"/>
  <c r="K177" i="6"/>
  <c r="L177" i="6"/>
  <c r="M177" i="6"/>
  <c r="K178" i="6"/>
  <c r="L178" i="6"/>
  <c r="M178" i="6"/>
  <c r="K179" i="6"/>
  <c r="L179" i="6"/>
  <c r="M179" i="6"/>
  <c r="K180" i="6"/>
  <c r="L180" i="6"/>
  <c r="M180" i="6"/>
  <c r="K181" i="6"/>
  <c r="L181" i="6"/>
  <c r="M181" i="6"/>
  <c r="K182" i="6"/>
  <c r="L182" i="6"/>
  <c r="M182" i="6"/>
  <c r="K183" i="6"/>
  <c r="L183" i="6"/>
  <c r="M183" i="6"/>
  <c r="K184" i="6"/>
  <c r="L184" i="6"/>
  <c r="M184" i="6"/>
  <c r="K185" i="6"/>
  <c r="L185" i="6"/>
  <c r="M185" i="6"/>
  <c r="K186" i="6"/>
  <c r="L186" i="6"/>
  <c r="M186" i="6"/>
  <c r="K187" i="6"/>
  <c r="L187" i="6"/>
  <c r="M187" i="6"/>
  <c r="K188" i="6"/>
  <c r="L188" i="6"/>
  <c r="M188" i="6"/>
  <c r="K189" i="6"/>
  <c r="L189" i="6"/>
  <c r="M189" i="6"/>
  <c r="K190" i="6"/>
  <c r="L190" i="6"/>
  <c r="M190" i="6"/>
  <c r="K191" i="6"/>
  <c r="L191" i="6"/>
  <c r="M191" i="6"/>
  <c r="K192" i="6"/>
  <c r="L192" i="6"/>
  <c r="M192" i="6"/>
  <c r="K193" i="6"/>
  <c r="L193" i="6"/>
  <c r="M193" i="6"/>
  <c r="K194" i="6"/>
  <c r="L194" i="6"/>
  <c r="M194" i="6"/>
  <c r="K195" i="6"/>
  <c r="L195" i="6"/>
  <c r="M195" i="6"/>
  <c r="K196" i="6"/>
  <c r="L196" i="6"/>
  <c r="M196" i="6"/>
  <c r="K197" i="6"/>
  <c r="L197" i="6"/>
  <c r="M197" i="6"/>
  <c r="K198" i="6"/>
  <c r="L198" i="6"/>
  <c r="M198" i="6"/>
  <c r="K199" i="6"/>
  <c r="L199" i="6"/>
  <c r="M199" i="6"/>
  <c r="K200" i="6"/>
  <c r="L200" i="6"/>
  <c r="M200" i="6"/>
  <c r="K201" i="6"/>
  <c r="L201" i="6"/>
  <c r="M201" i="6"/>
  <c r="K202" i="6"/>
  <c r="L202" i="6"/>
  <c r="M202" i="6"/>
  <c r="K203" i="6"/>
  <c r="L203" i="6"/>
  <c r="M203" i="6"/>
  <c r="K204" i="6"/>
  <c r="L204" i="6"/>
  <c r="M204" i="6"/>
  <c r="K205" i="6"/>
  <c r="L205" i="6"/>
  <c r="M205" i="6"/>
  <c r="K206" i="6"/>
  <c r="L206" i="6"/>
  <c r="M206" i="6"/>
  <c r="K207" i="6"/>
  <c r="L207" i="6"/>
  <c r="M207" i="6"/>
  <c r="K208" i="6"/>
  <c r="L208" i="6"/>
  <c r="M208" i="6"/>
  <c r="K209" i="6"/>
  <c r="L209" i="6"/>
  <c r="M209" i="6"/>
  <c r="K210" i="6"/>
  <c r="L210" i="6"/>
  <c r="M210" i="6"/>
  <c r="K211" i="6"/>
  <c r="L211" i="6"/>
  <c r="M211" i="6"/>
  <c r="K212" i="6"/>
  <c r="L212" i="6"/>
  <c r="M212" i="6"/>
  <c r="K213" i="6"/>
  <c r="L213" i="6"/>
  <c r="M213" i="6"/>
  <c r="K214" i="6"/>
  <c r="L214" i="6"/>
  <c r="M214" i="6"/>
  <c r="K215" i="6"/>
  <c r="L215" i="6"/>
  <c r="M215" i="6"/>
  <c r="K216" i="6"/>
  <c r="L216" i="6"/>
  <c r="M216" i="6"/>
  <c r="K217" i="6"/>
  <c r="L217" i="6"/>
  <c r="M217" i="6"/>
  <c r="K218" i="6"/>
  <c r="L218" i="6"/>
  <c r="M218" i="6"/>
  <c r="K219" i="6"/>
  <c r="L219" i="6"/>
  <c r="M219" i="6"/>
  <c r="K220" i="6"/>
  <c r="L220" i="6"/>
  <c r="M220" i="6"/>
  <c r="K221" i="6"/>
  <c r="L221" i="6"/>
  <c r="M221" i="6"/>
  <c r="K222" i="6"/>
  <c r="L222" i="6"/>
  <c r="M222" i="6"/>
  <c r="K223" i="6"/>
  <c r="L223" i="6"/>
  <c r="M223" i="6"/>
  <c r="L24" i="6"/>
  <c r="M24" i="6"/>
  <c r="K24" i="6"/>
  <c r="I25" i="6"/>
  <c r="I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I82" i="6"/>
  <c r="I83" i="6"/>
  <c r="I84" i="6"/>
  <c r="I85" i="6"/>
  <c r="I86" i="6"/>
  <c r="I87" i="6"/>
  <c r="I88" i="6"/>
  <c r="I89" i="6"/>
  <c r="I90" i="6"/>
  <c r="I91" i="6"/>
  <c r="I92" i="6"/>
  <c r="I93" i="6"/>
  <c r="I94" i="6"/>
  <c r="I95" i="6"/>
  <c r="I96" i="6"/>
  <c r="I97" i="6"/>
  <c r="I98" i="6"/>
  <c r="I99" i="6"/>
  <c r="I100" i="6"/>
  <c r="I101" i="6"/>
  <c r="I102" i="6"/>
  <c r="I103" i="6"/>
  <c r="I104" i="6"/>
  <c r="I105" i="6"/>
  <c r="I106" i="6"/>
  <c r="I107" i="6"/>
  <c r="I108" i="6"/>
  <c r="I109" i="6"/>
  <c r="I110" i="6"/>
  <c r="I111" i="6"/>
  <c r="I112" i="6"/>
  <c r="I113" i="6"/>
  <c r="I114" i="6"/>
  <c r="I115" i="6"/>
  <c r="I116" i="6"/>
  <c r="I117" i="6"/>
  <c r="I118" i="6"/>
  <c r="I119" i="6"/>
  <c r="I120" i="6"/>
  <c r="I121" i="6"/>
  <c r="I122" i="6"/>
  <c r="I123" i="6"/>
  <c r="I124" i="6"/>
  <c r="I125" i="6"/>
  <c r="I126" i="6"/>
  <c r="I127" i="6"/>
  <c r="I128" i="6"/>
  <c r="I129" i="6"/>
  <c r="I130" i="6"/>
  <c r="I131" i="6"/>
  <c r="I132" i="6"/>
  <c r="I133" i="6"/>
  <c r="I134" i="6"/>
  <c r="I135" i="6"/>
  <c r="I136" i="6"/>
  <c r="I137" i="6"/>
  <c r="I138" i="6"/>
  <c r="I139" i="6"/>
  <c r="I140" i="6"/>
  <c r="I141" i="6"/>
  <c r="I142" i="6"/>
  <c r="I143" i="6"/>
  <c r="I144" i="6"/>
  <c r="I145" i="6"/>
  <c r="I146" i="6"/>
  <c r="I147" i="6"/>
  <c r="I148" i="6"/>
  <c r="I149" i="6"/>
  <c r="I150" i="6"/>
  <c r="I151" i="6"/>
  <c r="I152" i="6"/>
  <c r="I153" i="6"/>
  <c r="I154" i="6"/>
  <c r="I155" i="6"/>
  <c r="I156" i="6"/>
  <c r="I157" i="6"/>
  <c r="I158" i="6"/>
  <c r="I159" i="6"/>
  <c r="I160" i="6"/>
  <c r="I161" i="6"/>
  <c r="I162" i="6"/>
  <c r="I163" i="6"/>
  <c r="I164" i="6"/>
  <c r="I165" i="6"/>
  <c r="I166" i="6"/>
  <c r="I167" i="6"/>
  <c r="I168" i="6"/>
  <c r="I169" i="6"/>
  <c r="I170" i="6"/>
  <c r="I171" i="6"/>
  <c r="I172" i="6"/>
  <c r="I173" i="6"/>
  <c r="I174" i="6"/>
  <c r="I175" i="6"/>
  <c r="I176" i="6"/>
  <c r="I177" i="6"/>
  <c r="I178" i="6"/>
  <c r="I179" i="6"/>
  <c r="I180" i="6"/>
  <c r="I181" i="6"/>
  <c r="I182" i="6"/>
  <c r="I183" i="6"/>
  <c r="I184" i="6"/>
  <c r="I185" i="6"/>
  <c r="I186" i="6"/>
  <c r="I187" i="6"/>
  <c r="I188" i="6"/>
  <c r="I189" i="6"/>
  <c r="I190" i="6"/>
  <c r="I191" i="6"/>
  <c r="I192" i="6"/>
  <c r="I193" i="6"/>
  <c r="I194" i="6"/>
  <c r="I195" i="6"/>
  <c r="I196" i="6"/>
  <c r="I197" i="6"/>
  <c r="I198" i="6"/>
  <c r="I199" i="6"/>
  <c r="I200" i="6"/>
  <c r="I201" i="6"/>
  <c r="I202" i="6"/>
  <c r="I203" i="6"/>
  <c r="I204" i="6"/>
  <c r="I205" i="6"/>
  <c r="I206" i="6"/>
  <c r="I207" i="6"/>
  <c r="I208" i="6"/>
  <c r="I209" i="6"/>
  <c r="I210" i="6"/>
  <c r="I211" i="6"/>
  <c r="I212" i="6"/>
  <c r="I213" i="6"/>
  <c r="I214" i="6"/>
  <c r="I215" i="6"/>
  <c r="I216" i="6"/>
  <c r="I217" i="6"/>
  <c r="I218" i="6"/>
  <c r="I219" i="6"/>
  <c r="I220" i="6"/>
  <c r="I221" i="6"/>
  <c r="I222" i="6"/>
  <c r="I223" i="6"/>
  <c r="I24" i="6"/>
  <c r="AA28" i="6" a="1"/>
  <c r="AA28" i="6" s="1"/>
  <c r="AD38" i="6"/>
  <c r="AC37" i="6"/>
  <c r="AB36" i="6"/>
  <c r="AA35" i="6"/>
  <c r="V14" i="6"/>
  <c r="V13" i="6"/>
  <c r="AU31" i="6" l="1"/>
  <c r="AU43" i="6" s="1"/>
  <c r="AU30" i="6"/>
  <c r="AU42" i="6" s="1"/>
  <c r="AJ28" i="6"/>
  <c r="AI14" i="6" l="1" a="1"/>
  <c r="AI14" i="6" s="1"/>
  <c r="AU14" i="6" s="1"/>
  <c r="AU28" i="6"/>
  <c r="AU40" i="6" s="1"/>
  <c r="AU13" i="6" l="1"/>
  <c r="AW28" i="6" a="1"/>
  <c r="AW28" i="6" s="1"/>
  <c r="AV41" i="6" l="1" a="1"/>
  <c r="AV41" i="6" s="1"/>
  <c r="AW41" i="6" s="1"/>
  <c r="AV42" i="6" a="1"/>
  <c r="AV42" i="6" s="1"/>
  <c r="AV43" i="6" a="1"/>
  <c r="AV43" i="6" s="1"/>
  <c r="AW43" i="6" s="1"/>
  <c r="AV40" i="6" a="1"/>
  <c r="AV40" i="6" s="1"/>
  <c r="AW40" i="6" s="1"/>
  <c r="AW42" i="6" l="1"/>
  <c r="BI23" i="6"/>
  <c r="BI22" i="6"/>
  <c r="AY43" i="6"/>
  <c r="AX43" i="6"/>
  <c r="AX42" i="6"/>
  <c r="AY42" i="6"/>
  <c r="AX41" i="6"/>
  <c r="AY41" i="6"/>
  <c r="AY40" i="6"/>
  <c r="AX40" i="6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<sst xmlns="http://schemas.openxmlformats.org/spreadsheetml/2006/main" count="158" uniqueCount="125">
  <si>
    <t>Wykorzystując dane zestawione poniżej (pod poleceniami) oraz rozważając model postaci:</t>
  </si>
  <si>
    <t>Nr lokalu</t>
  </si>
  <si>
    <r>
      <t>Przedmiotem badania jest zależność ceny mieszkania w pewnym mieście (całego lokalu, nie w przeliczeniu na m</t>
    </r>
    <r>
      <rPr>
        <vertAlign val="superscript"/>
        <sz val="12"/>
        <color theme="1"/>
        <rFont val="Calibri"/>
        <family val="2"/>
        <charset val="238"/>
        <scheme val="minor"/>
      </rPr>
      <t>2</t>
    </r>
    <r>
      <rPr>
        <sz val="12"/>
        <color theme="1"/>
        <rFont val="Calibri"/>
        <family val="2"/>
        <charset val="238"/>
        <scheme val="minor"/>
      </rPr>
      <t>; zmienna P</t>
    </r>
    <r>
      <rPr>
        <vertAlign val="subscript"/>
        <sz val="12"/>
        <color theme="1"/>
        <rFont val="Calibri"/>
        <family val="2"/>
        <charset val="238"/>
        <scheme val="minor"/>
      </rPr>
      <t>t</t>
    </r>
    <r>
      <rPr>
        <sz val="12"/>
        <color theme="1"/>
        <rFont val="Calibri"/>
        <family val="2"/>
        <charset val="238"/>
        <scheme val="minor"/>
      </rPr>
      <t>, w zł) od wybranych czynników cenotwórczych:</t>
    </r>
  </si>
  <si>
    <r>
      <t>P</t>
    </r>
    <r>
      <rPr>
        <vertAlign val="subscript"/>
        <sz val="12"/>
        <color theme="1"/>
        <rFont val="Calibri"/>
        <family val="2"/>
        <charset val="238"/>
        <scheme val="minor"/>
      </rPr>
      <t>t</t>
    </r>
  </si>
  <si>
    <r>
      <t>R</t>
    </r>
    <r>
      <rPr>
        <vertAlign val="subscript"/>
        <sz val="12"/>
        <color theme="1"/>
        <rFont val="Calibri"/>
        <family val="2"/>
        <charset val="238"/>
        <scheme val="minor"/>
      </rPr>
      <t>t</t>
    </r>
  </si>
  <si>
    <r>
      <t>A</t>
    </r>
    <r>
      <rPr>
        <vertAlign val="subscript"/>
        <sz val="12"/>
        <color theme="1"/>
        <rFont val="Calibri"/>
        <family val="2"/>
        <charset val="238"/>
        <scheme val="minor"/>
      </rPr>
      <t>t</t>
    </r>
  </si>
  <si>
    <r>
      <t>F</t>
    </r>
    <r>
      <rPr>
        <vertAlign val="subscript"/>
        <sz val="12"/>
        <color theme="1"/>
        <rFont val="Calibri"/>
        <family val="2"/>
        <charset val="238"/>
        <scheme val="minor"/>
      </rPr>
      <t>t</t>
    </r>
  </si>
  <si>
    <r>
      <t>R</t>
    </r>
    <r>
      <rPr>
        <vertAlign val="subscript"/>
        <sz val="12"/>
        <color theme="1"/>
        <rFont val="Calibri"/>
        <family val="2"/>
        <charset val="238"/>
        <scheme val="minor"/>
      </rPr>
      <t>t</t>
    </r>
    <r>
      <rPr>
        <sz val="12"/>
        <color theme="1"/>
        <rFont val="Calibri"/>
        <family val="2"/>
        <charset val="238"/>
        <scheme val="minor"/>
      </rPr>
      <t xml:space="preserve"> - liczby pokoi w lokalu, A</t>
    </r>
    <r>
      <rPr>
        <vertAlign val="subscript"/>
        <sz val="12"/>
        <color theme="1"/>
        <rFont val="Calibri"/>
        <family val="2"/>
        <charset val="238"/>
        <scheme val="minor"/>
      </rPr>
      <t>t</t>
    </r>
    <r>
      <rPr>
        <sz val="12"/>
        <color theme="1"/>
        <rFont val="Calibri"/>
        <family val="2"/>
        <charset val="238"/>
        <scheme val="minor"/>
      </rPr>
      <t xml:space="preserve"> - metrażu (w m2) oraz F</t>
    </r>
    <r>
      <rPr>
        <vertAlign val="subscript"/>
        <sz val="12"/>
        <color theme="1"/>
        <rFont val="Calibri"/>
        <family val="2"/>
        <charset val="238"/>
        <scheme val="minor"/>
      </rPr>
      <t>t</t>
    </r>
    <r>
      <rPr>
        <sz val="12"/>
        <color theme="1"/>
        <rFont val="Calibri"/>
        <family val="2"/>
        <charset val="238"/>
        <scheme val="minor"/>
      </rPr>
      <t xml:space="preserve"> - piętra, przy czym rozróżnia się tu tylko dwa warianty: F</t>
    </r>
    <r>
      <rPr>
        <vertAlign val="subscript"/>
        <sz val="12"/>
        <color theme="1"/>
        <rFont val="Calibri"/>
        <family val="2"/>
        <charset val="238"/>
        <scheme val="minor"/>
      </rPr>
      <t>t</t>
    </r>
    <r>
      <rPr>
        <sz val="12"/>
        <color theme="1"/>
        <rFont val="Calibri"/>
        <family val="2"/>
        <charset val="238"/>
        <scheme val="minor"/>
      </rPr>
      <t xml:space="preserve"> = 0 dla mieszkań znajdujących się na parterze, F</t>
    </r>
    <r>
      <rPr>
        <vertAlign val="subscript"/>
        <sz val="12"/>
        <color theme="1"/>
        <rFont val="Calibri"/>
        <family val="2"/>
        <charset val="238"/>
        <scheme val="minor"/>
      </rPr>
      <t>t</t>
    </r>
    <r>
      <rPr>
        <sz val="12"/>
        <color theme="1"/>
        <rFont val="Calibri"/>
        <family val="2"/>
        <charset val="238"/>
        <scheme val="minor"/>
      </rPr>
      <t xml:space="preserve"> = 1 dla pozostałych lokali.</t>
    </r>
  </si>
  <si>
    <t>Powierz.</t>
  </si>
  <si>
    <t>Piętro</t>
  </si>
  <si>
    <t>Cena</t>
  </si>
  <si>
    <t>Pokoje</t>
  </si>
  <si>
    <t>przeprowadź jego bayesowską analizę ekonometryczną, przyjmując gamma-normalny rozkład a priori z zależnością pomiędzy parametrami strukturalnymi</t>
  </si>
  <si>
    <t>Założenie 1:</t>
  </si>
  <si>
    <t>Założenie 2:</t>
  </si>
  <si>
    <t>A priori, wraz z każdym kolejnym pokojem (przy ustalonych wartościach innych zmiennych objaśniających), cena mieszkania wzrasta średnio o 1000 zł.</t>
  </si>
  <si>
    <t>Założenie 3:</t>
  </si>
  <si>
    <t>A priori, wraz z każdym kolejnym metrem kwadratowym powierzchni mieszkania (przy ustalonych wartościach innych zmiennych objaśniających), jego cena wzrasta średnio o 7000 zł.</t>
  </si>
  <si>
    <t>Założenie 4:</t>
  </si>
  <si>
    <t>a precyzją składników losowych, oraz następujące założenia:</t>
  </si>
  <si>
    <t>Zadanie - BMNRL z GNz [mieszkania]</t>
  </si>
  <si>
    <t>Wnioskowanie bayesowskie w ekonomii empirycznej</t>
  </si>
  <si>
    <t>metrażu na cenę mieszkania.</t>
  </si>
  <si>
    <t>Odchylenie standardowe a priori wyrazu wolnego wynosi 5000, zaś pozostałych parametrów strukturalnych: 2000.</t>
  </si>
  <si>
    <t>Założenie 5:</t>
  </si>
  <si>
    <t>Założenie 6:</t>
  </si>
  <si>
    <t>Parametry strukturalne są a priori wzajemnie nieskorelowane.</t>
  </si>
  <si>
    <t>1) Po przeprowadzeniu analizy charakterystyk brzegowych rozkładów a posteriori, skonstruuj wykres gęstości rozkładów a posteriori i a priori dla parametru ujmującego wpływ wielkości</t>
  </si>
  <si>
    <t>2) Czy poszczególne parametry strukturalne są statystycznie istotne?</t>
  </si>
  <si>
    <t>Struktura i hiperparametry rozkładu a priori</t>
  </si>
  <si>
    <t>Hiperparametry rozkładu a priori dla tau (=precyzji składników losowych)</t>
  </si>
  <si>
    <t>E(tau)=</t>
  </si>
  <si>
    <t>D(tau)=</t>
  </si>
  <si>
    <t>n0=</t>
  </si>
  <si>
    <t>s0=</t>
  </si>
  <si>
    <t>Hiperparametry rozkładu a priori dla wektora beta (=wektora parametrów strukturalnych)</t>
  </si>
  <si>
    <t>beta (k x 1)</t>
  </si>
  <si>
    <t>beta1</t>
  </si>
  <si>
    <t>beta2</t>
  </si>
  <si>
    <t>beta3</t>
  </si>
  <si>
    <t>beta4</t>
  </si>
  <si>
    <t>"1"</t>
  </si>
  <si>
    <t>R(t)</t>
  </si>
  <si>
    <t>A(t)</t>
  </si>
  <si>
    <t>F(t)</t>
  </si>
  <si>
    <r>
      <t xml:space="preserve">Niech wartość oczekiwana i odchylenie standardowe a priori precyzji składników losowych będą równe, odpowiednio, </t>
    </r>
    <r>
      <rPr>
        <b/>
        <sz val="12"/>
        <rFont val="Calibri"/>
        <family val="2"/>
        <charset val="238"/>
      </rPr>
      <t>10 i 8.</t>
    </r>
  </si>
  <si>
    <t>&lt;- E(beta1|tau) = E(beta1)</t>
  </si>
  <si>
    <t>j.w.</t>
  </si>
  <si>
    <r>
      <t>E(</t>
    </r>
    <r>
      <rPr>
        <b/>
        <sz val="12"/>
        <rFont val="Symbol"/>
        <family val="1"/>
        <charset val="2"/>
      </rPr>
      <t>b</t>
    </r>
    <r>
      <rPr>
        <b/>
        <vertAlign val="subscript"/>
        <sz val="12"/>
        <rFont val="Calibri"/>
        <family val="2"/>
        <charset val="238"/>
      </rPr>
      <t>1</t>
    </r>
    <r>
      <rPr>
        <b/>
        <sz val="12"/>
        <rFont val="Calibri"/>
        <family val="2"/>
        <charset val="238"/>
        <scheme val="minor"/>
      </rPr>
      <t>)=E(</t>
    </r>
    <r>
      <rPr>
        <b/>
        <sz val="12"/>
        <rFont val="Symbol"/>
        <family val="1"/>
        <charset val="2"/>
      </rPr>
      <t>b</t>
    </r>
    <r>
      <rPr>
        <b/>
        <vertAlign val="subscript"/>
        <sz val="12"/>
        <rFont val="Calibri"/>
        <family val="2"/>
        <charset val="238"/>
        <scheme val="minor"/>
      </rPr>
      <t>4</t>
    </r>
    <r>
      <rPr>
        <b/>
        <sz val="12"/>
        <rFont val="Calibri"/>
        <family val="2"/>
        <charset val="238"/>
        <scheme val="minor"/>
      </rPr>
      <t>)=0.</t>
    </r>
  </si>
  <si>
    <r>
      <rPr>
        <b/>
        <sz val="11"/>
        <color rgb="FF00B050"/>
        <rFont val="Calibri"/>
        <family val="2"/>
        <charset val="238"/>
        <scheme val="minor"/>
      </rPr>
      <t>a</t>
    </r>
    <r>
      <rPr>
        <sz val="11"/>
        <color theme="1"/>
        <rFont val="Calibri"/>
        <family val="2"/>
        <charset val="238"/>
        <scheme val="minor"/>
      </rPr>
      <t xml:space="preserve"> = E(beta|tau) = E(beta) (k x 1)</t>
    </r>
  </si>
  <si>
    <r>
      <rPr>
        <b/>
        <sz val="11"/>
        <color rgb="FF00B050"/>
        <rFont val="Calibri"/>
        <family val="2"/>
        <charset val="238"/>
        <scheme val="minor"/>
      </rPr>
      <t xml:space="preserve">C </t>
    </r>
    <r>
      <rPr>
        <sz val="11"/>
        <color theme="1"/>
        <rFont val="Calibri"/>
        <family val="2"/>
        <charset val="238"/>
        <scheme val="minor"/>
      </rPr>
      <t>(k x k)</t>
    </r>
  </si>
  <si>
    <t>Z Założenia 5:</t>
  </si>
  <si>
    <t>D(beta(i))</t>
  </si>
  <si>
    <t>beta</t>
  </si>
  <si>
    <t>V(beta) (k x k)</t>
  </si>
  <si>
    <t>Z Założenia 6 - zera poza przekątną</t>
  </si>
  <si>
    <t>w macierzy V(beta)</t>
  </si>
  <si>
    <t>D(beta(i)) &lt;-- w p(beta(i)) = 1-wym. rozkł. St.</t>
  </si>
  <si>
    <t>Struktura i parametry rozkładu a posteriori</t>
  </si>
  <si>
    <t>Parametry rozkładu a posteriori dla tau (=precyzji składników losowych)</t>
  </si>
  <si>
    <t>n_kres=</t>
  </si>
  <si>
    <t>s_kres=</t>
  </si>
  <si>
    <t>T=</t>
  </si>
  <si>
    <t>y</t>
  </si>
  <si>
    <t>X</t>
  </si>
  <si>
    <t>Parametry rozkładu a posteriori dla wektora beta (=wektora parametrów strukturalnych)</t>
  </si>
  <si>
    <t>a_kres</t>
  </si>
  <si>
    <t>C_kres (k x k)</t>
  </si>
  <si>
    <t>a_kres (k x 1)</t>
  </si>
  <si>
    <t>beta1^</t>
  </si>
  <si>
    <t>beta2^</t>
  </si>
  <si>
    <t>beta3^</t>
  </si>
  <si>
    <t>beta4^</t>
  </si>
  <si>
    <t>beta^ (k x 1)</t>
  </si>
  <si>
    <t>Analiza brzegowych rozkładów a posteriori</t>
  </si>
  <si>
    <t>Charakterystyki brzegowe rozkładu a posteriori dla tau (=precyzji składników losowych)</t>
  </si>
  <si>
    <t>E(tau|y)=</t>
  </si>
  <si>
    <t>D(tau|y)=</t>
  </si>
  <si>
    <t>Pozostałe charakterystyki pomijamy, gdyż tau jest tylko parametrem zakłócającym (ang. nuisance parameter) - nie stanowi głównego przedmiotu naszego zainteresowania (w odróżnieniu od parametrów strukturalnych).</t>
  </si>
  <si>
    <t>&lt;-- w porównaniu do a priori: E(tau)=</t>
  </si>
  <si>
    <t>&lt;-- w porównaniu do a priori: D(tau)=</t>
  </si>
  <si>
    <t>Charakterystyki rozkładu a posteriori dla wektora beta (=wektora parametrów strukturalnych)</t>
  </si>
  <si>
    <t>Charakterystyki rozkładu łącznego a posteriori wektora beta</t>
  </si>
  <si>
    <t>E(beta|y) (kx1)</t>
  </si>
  <si>
    <t>Mo(beta|y) (kx1)</t>
  </si>
  <si>
    <t>V(beta|y) (k x k)</t>
  </si>
  <si>
    <t>Charakterystyki rozkładów brzegowych a posteriori SKŁADOWYCH wektora beta</t>
  </si>
  <si>
    <t>Najlepiej - w formie tabeli!</t>
  </si>
  <si>
    <t>E(beta(i)|y)</t>
  </si>
  <si>
    <t>Mo(beta(i)|y)</t>
  </si>
  <si>
    <t>Me(beta(i)|y)</t>
  </si>
  <si>
    <t>a_kres(i)</t>
  </si>
  <si>
    <t>D(beta(i)|y)</t>
  </si>
  <si>
    <t>i - nr parametru</t>
  </si>
  <si>
    <t>W porównaniu do a priori:</t>
  </si>
  <si>
    <t>E(beta(i))</t>
  </si>
  <si>
    <t>P_kres(i)</t>
  </si>
  <si>
    <t>Prec(beta(i)|y) - potrzebne do HPDs:</t>
  </si>
  <si>
    <t>left</t>
  </si>
  <si>
    <t>right</t>
  </si>
  <si>
    <t>Wartość krytyczna - do przedziałów HPD:</t>
  </si>
  <si>
    <t>1-alfa=</t>
  </si>
  <si>
    <t>&lt;-- domyślny poziom p-stwa a posteriori</t>
  </si>
  <si>
    <t>Uwaga: to NIE jest poziom ufności</t>
  </si>
  <si>
    <t>alfa=</t>
  </si>
  <si>
    <t>&lt;-- potrzebne TYLKO do odczytania właściwej wartości krytycznej w rozkł. St(0, 1, n_kres)</t>
  </si>
  <si>
    <t>Uwaga: to NIE jest poziom istotności</t>
  </si>
  <si>
    <t>t_alfa/2</t>
  </si>
  <si>
    <t>&lt;-- dwustronna, w rozkł. St(0, 1, n_kres)</t>
  </si>
  <si>
    <t>Interpretacja dla HPD_0,95_(beta1):</t>
  </si>
  <si>
    <t>Istotność - test typu Lindley'a:</t>
  </si>
  <si>
    <t>nieist.</t>
  </si>
  <si>
    <t>istotny</t>
  </si>
  <si>
    <t>Ad 1) Wykres funkcji gęstości rozkładów a posteriori i a priori dla parametru beta3</t>
  </si>
  <si>
    <t>Ustalenie zakresu wartości (parametru beta3) na osi OX:</t>
  </si>
  <si>
    <t>Min = E(beta3|y) - 4*D(beta3|y)=</t>
  </si>
  <si>
    <t>Max = E(beta3|y) + 4*D(beta3|y)=</t>
  </si>
  <si>
    <t>Po arbitralnym zaokrągleniu</t>
  </si>
  <si>
    <t>Rozstęp = Max - Min=</t>
  </si>
  <si>
    <t>n=</t>
  </si>
  <si>
    <t>&lt;-- arbitralnie zadana liczba punktów (in.: znaczników) na osi OX</t>
  </si>
  <si>
    <t>Uwaga: im większa, tym wykres będzie gładszy</t>
  </si>
  <si>
    <t>Przykładowo: n=100, n=200</t>
  </si>
  <si>
    <t>Odległość na osi OX pomiędzy dwiema kolejnymi wartości = Rozstęp/n=</t>
  </si>
  <si>
    <t>Oś OX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</si>
</sst>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vertAlign val="subscript"/>
      <sz val="12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0"/>
      <name val="Arial CE"/>
      <charset val="238"/>
    </font>
    <font>
      <sz val="11"/>
      <name val="Arial CE"/>
      <charset val="238"/>
    </font>
    <font>
      <vertAlign val="superscript"/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1"/>
      <color rgb="FF00B05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2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2"/>
      <name val="Symbol"/>
      <family val="1"/>
      <charset val="2"/>
    </font>
    <font>
      <b/>
      <vertAlign val="subscript"/>
      <sz val="12"/>
      <name val="Calibri"/>
      <family val="2"/>
      <charset val="238"/>
    </font>
    <font>
      <b/>
      <vertAlign val="subscript"/>
      <sz val="12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rgb="FFC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2" fillId="0" borderId="0"/>
  </cellStyleXfs>
  <cellXfs count="50">
    <xf numFmtId="0" fontId="0" fillId="0" borderId="0" xfId="0"/>
    <xf numFmtId="0" fontId="16" fillId="0" borderId="0" xfId="0" applyFont="1"/>
    <xf numFmtId="0" fontId="19" fillId="0" borderId="0" xfId="0" applyFont="1"/>
    <xf numFmtId="0" fontId="19" fillId="0" borderId="10" xfId="0" applyFont="1" applyBorder="1" applyAlignment="1">
      <alignment horizontal="center"/>
    </xf>
    <xf numFmtId="1" fontId="19" fillId="0" borderId="10" xfId="0" applyNumberFormat="1" applyFont="1" applyBorder="1" applyAlignment="1">
      <alignment horizontal="center"/>
    </xf>
    <xf numFmtId="0" fontId="19" fillId="0" borderId="0" xfId="0" applyFont="1" applyAlignment="1">
      <alignment vertical="center"/>
    </xf>
    <xf numFmtId="0" fontId="23" fillId="0" borderId="0" xfId="42" applyFont="1"/>
    <xf numFmtId="0" fontId="18" fillId="0" borderId="0" xfId="0" applyFont="1"/>
    <xf numFmtId="1" fontId="0" fillId="0" borderId="0" xfId="0" applyNumberFormat="1"/>
    <xf numFmtId="0" fontId="0" fillId="0" borderId="10" xfId="0" applyBorder="1"/>
    <xf numFmtId="0" fontId="25" fillId="0" borderId="0" xfId="0" applyFont="1"/>
    <xf numFmtId="0" fontId="26" fillId="0" borderId="0" xfId="0" applyFont="1"/>
    <xf numFmtId="0" fontId="21" fillId="0" borderId="0" xfId="0" applyFont="1"/>
    <xf numFmtId="0" fontId="27" fillId="0" borderId="0" xfId="0" applyFont="1"/>
    <xf numFmtId="0" fontId="0" fillId="0" borderId="12" xfId="0" applyBorder="1"/>
    <xf numFmtId="0" fontId="0" fillId="0" borderId="13" xfId="0" applyBorder="1"/>
    <xf numFmtId="0" fontId="0" fillId="0" borderId="11" xfId="0" applyBorder="1"/>
    <xf numFmtId="0" fontId="28" fillId="0" borderId="0" xfId="0" applyFont="1"/>
    <xf numFmtId="0" fontId="0" fillId="0" borderId="14" xfId="0" applyBorder="1"/>
    <xf numFmtId="0" fontId="16" fillId="0" borderId="15" xfId="0" applyFont="1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0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29" fillId="0" borderId="0" xfId="0" applyFont="1"/>
    <xf numFmtId="0" fontId="31" fillId="0" borderId="0" xfId="0" applyFont="1"/>
    <xf numFmtId="0" fontId="35" fillId="0" borderId="19" xfId="0" applyFont="1" applyBorder="1" applyAlignment="1">
      <alignment horizontal="center" vertical="center" wrapText="1"/>
    </xf>
    <xf numFmtId="0" fontId="35" fillId="0" borderId="18" xfId="0" applyFont="1" applyBorder="1" applyAlignment="1">
      <alignment horizontal="center" vertical="center" wrapText="1"/>
    </xf>
    <xf numFmtId="0" fontId="35" fillId="0" borderId="20" xfId="0" applyFont="1" applyBorder="1" applyAlignment="1">
      <alignment horizontal="center" vertical="center" wrapText="1"/>
    </xf>
    <xf numFmtId="0" fontId="35" fillId="0" borderId="23" xfId="0" applyFont="1" applyBorder="1" applyAlignment="1">
      <alignment horizontal="center" vertical="center" wrapText="1"/>
    </xf>
    <xf numFmtId="0" fontId="35" fillId="0" borderId="24" xfId="0" applyFont="1" applyBorder="1" applyAlignment="1">
      <alignment horizontal="center" vertical="center" wrapText="1"/>
    </xf>
    <xf numFmtId="0" fontId="35" fillId="0" borderId="25" xfId="0" applyFont="1" applyBorder="1" applyAlignment="1">
      <alignment horizontal="center" vertical="center" wrapText="1"/>
    </xf>
    <xf numFmtId="0" fontId="36" fillId="0" borderId="0" xfId="0" applyFont="1"/>
    <xf numFmtId="0" fontId="19" fillId="0" borderId="15" xfId="0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horizontal="center" vertical="center"/>
    </xf>
    <xf numFmtId="0" fontId="19" fillId="0" borderId="17" xfId="0" applyFont="1" applyFill="1" applyBorder="1" applyAlignment="1">
      <alignment horizontal="center" vertical="center"/>
    </xf>
    <xf numFmtId="1" fontId="19" fillId="0" borderId="0" xfId="0" applyNumberFormat="1" applyFont="1" applyBorder="1" applyAlignment="1">
      <alignment horizontal="center"/>
    </xf>
    <xf numFmtId="0" fontId="19" fillId="0" borderId="11" xfId="0" applyFont="1" applyFill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0" xfId="0" applyFont="1"/>
    <xf numFmtId="0" fontId="0" fillId="0" borderId="26" xfId="0" applyBorder="1"/>
    <xf numFmtId="0" fontId="8" fillId="4" borderId="18" xfId="8" applyBorder="1"/>
    <xf numFmtId="0" fontId="8" fillId="4" borderId="20" xfId="8" applyBorder="1"/>
  </cellXfs>
  <cellStyles count="43">
    <cellStyle name="20% — akcent 1" xfId="19" builtinId="30" customBuiltin="1"/>
    <cellStyle name="20% — akcent 2" xfId="23" builtinId="34" customBuiltin="1"/>
    <cellStyle name="20% — akcent 3" xfId="27" builtinId="38" customBuiltin="1"/>
    <cellStyle name="20% — akcent 4" xfId="31" builtinId="42" customBuiltin="1"/>
    <cellStyle name="20% — akcent 5" xfId="35" builtinId="46" customBuiltin="1"/>
    <cellStyle name="20% — akcent 6" xfId="39" builtinId="50" customBuiltin="1"/>
    <cellStyle name="40% — akcent 1" xfId="20" builtinId="31" customBuiltin="1"/>
    <cellStyle name="40% — akcent 2" xfId="24" builtinId="35" customBuiltin="1"/>
    <cellStyle name="40% — akcent 3" xfId="28" builtinId="39" customBuiltin="1"/>
    <cellStyle name="40% — akcent 4" xfId="32" builtinId="43" customBuiltin="1"/>
    <cellStyle name="40% — akcent 5" xfId="36" builtinId="47" customBuiltin="1"/>
    <cellStyle name="40% — akcent 6" xfId="40" builtinId="51" customBuiltin="1"/>
    <cellStyle name="60% — akcent 1" xfId="21" builtinId="32" customBuiltin="1"/>
    <cellStyle name="60% — akcent 2" xfId="25" builtinId="36" customBuiltin="1"/>
    <cellStyle name="60% — akcent 3" xfId="29" builtinId="40" customBuiltin="1"/>
    <cellStyle name="60% — akcent 4" xfId="33" builtinId="44" customBuiltin="1"/>
    <cellStyle name="60% — akcent 5" xfId="37" builtinId="48" customBuiltin="1"/>
    <cellStyle name="60% — akcent 6" xfId="41" builtinId="52" customBuiltin="1"/>
    <cellStyle name="Akcent 1" xfId="18" builtinId="29" customBuiltin="1"/>
    <cellStyle name="Akcent 2" xfId="22" builtinId="33" customBuiltin="1"/>
    <cellStyle name="Akcent 3" xfId="26" builtinId="37" customBuiltin="1"/>
    <cellStyle name="Akcent 4" xfId="30" builtinId="41" customBuiltin="1"/>
    <cellStyle name="Akcent 5" xfId="34" builtinId="45" customBuiltin="1"/>
    <cellStyle name="Akcent 6" xfId="38" builtinId="49" customBuiltin="1"/>
    <cellStyle name="Dane wejściowe" xfId="9" builtinId="20" customBuiltin="1"/>
    <cellStyle name="Dane wyjściowe" xfId="10" builtinId="21" customBuiltin="1"/>
    <cellStyle name="Dobry" xfId="6" builtinId="26" customBuiltin="1"/>
    <cellStyle name="Komórka połączona" xfId="12" builtinId="24" customBuiltin="1"/>
    <cellStyle name="Komórka zaznaczona" xfId="13" builtinId="23" customBuiltin="1"/>
    <cellStyle name="Nagłówek 1" xfId="2" builtinId="16" customBuiltin="1"/>
    <cellStyle name="Nagłówek 2" xfId="3" builtinId="17" customBuiltin="1"/>
    <cellStyle name="Nagłówek 3" xfId="4" builtinId="18" customBuiltin="1"/>
    <cellStyle name="Nagłówek 4" xfId="5" builtinId="19" customBuiltin="1"/>
    <cellStyle name="Neutralny" xfId="8" builtinId="28" customBuiltin="1"/>
    <cellStyle name="Normalny" xfId="0" builtinId="0"/>
    <cellStyle name="Normalny 2" xfId="42" xr:uid="{00000000-0005-0000-0000-000023000000}"/>
    <cellStyle name="Obliczenia" xfId="11" builtinId="22" customBuiltin="1"/>
    <cellStyle name="Suma" xfId="17" builtinId="25" customBuiltin="1"/>
    <cellStyle name="Tekst objaśnienia" xfId="16" builtinId="53" customBuiltin="1"/>
    <cellStyle name="Tekst ostrzeżenia" xfId="14" builtinId="11" customBuiltin="1"/>
    <cellStyle name="Tytuł" xfId="1" builtinId="15" customBuiltin="1"/>
    <cellStyle name="Uwaga" xfId="15" builtinId="10" customBuiltin="1"/>
    <cellStyle name="Zły" xfId="7" builtinId="27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3" Type="http://schemas.openxmlformats.org/officeDocument/2006/relationships/image" Target="../media/image3.png"/><Relationship Id="rId21" Type="http://schemas.openxmlformats.org/officeDocument/2006/relationships/image" Target="../media/image21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0" Type="http://schemas.openxmlformats.org/officeDocument/2006/relationships/image" Target="../media/image20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174170</xdr:colOff>
      <xdr:row>6</xdr:row>
      <xdr:rowOff>38099</xdr:rowOff>
    </xdr:from>
    <xdr:ext cx="5246915" cy="37414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pole tekstowe 1">
              <a:extLst>
                <a:ext uri="{FF2B5EF4-FFF2-40B4-BE49-F238E27FC236}">
                  <a16:creationId xmlns:a16="http://schemas.microsoft.com/office/drawing/2014/main" id="{00000000-0008-0000-0000-000002000000}"/>
                </a:ext>
              </a:extLst>
            </xdr:cNvPr>
            <xdr:cNvSpPr txBox="1"/>
          </xdr:nvSpPr>
          <xdr:spPr>
            <a:xfrm>
              <a:off x="2993570" y="1409699"/>
              <a:ext cx="5246915" cy="37414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𝑃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𝑡</m:t>
                        </m:r>
                      </m:sub>
                    </m:sSub>
                    <m:r>
                      <a:rPr lang="pl-PL" sz="1800" b="0" i="1">
                        <a:latin typeface="Cambria Math"/>
                      </a:rPr>
                      <m:t>=</m:t>
                    </m:r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𝛽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1</m:t>
                        </m:r>
                      </m:sub>
                    </m:sSub>
                    <m:r>
                      <a:rPr lang="pl-PL" sz="1800" b="0" i="1">
                        <a:latin typeface="Cambria Math"/>
                      </a:rPr>
                      <m:t>+</m:t>
                    </m:r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𝛽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2</m:t>
                        </m:r>
                      </m:sub>
                    </m:sSub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𝑅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𝑡</m:t>
                        </m:r>
                      </m:sub>
                    </m:sSub>
                    <m:r>
                      <a:rPr lang="pl-PL" sz="1800" b="0" i="1">
                        <a:latin typeface="Cambria Math"/>
                      </a:rPr>
                      <m:t>+</m:t>
                    </m:r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𝛽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3</m:t>
                        </m:r>
                      </m:sub>
                    </m:sSub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𝐴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𝑡</m:t>
                        </m:r>
                      </m:sub>
                    </m:sSub>
                    <m:r>
                      <a:rPr lang="pl-PL" sz="1800" b="0" i="1">
                        <a:latin typeface="Cambria Math"/>
                      </a:rPr>
                      <m:t>+</m:t>
                    </m:r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𝛽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4</m:t>
                        </m:r>
                      </m:sub>
                    </m:sSub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𝐹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𝑡</m:t>
                        </m:r>
                      </m:sub>
                    </m:sSub>
                    <m:r>
                      <a:rPr lang="pl-PL" sz="1800" b="0" i="1">
                        <a:latin typeface="Cambria Math"/>
                      </a:rPr>
                      <m:t>+</m:t>
                    </m:r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𝜀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US" sz="1800"/>
            </a:p>
          </xdr:txBody>
        </xdr:sp>
      </mc:Choice>
      <mc:Fallback xmlns="">
        <xdr:sp macro="" textlink="">
          <xdr:nvSpPr>
            <xdr:cNvPr id="2" name="pole tekstowe 1"/>
            <xdr:cNvSpPr txBox="1"/>
          </xdr:nvSpPr>
          <xdr:spPr>
            <a:xfrm>
              <a:off x="2993570" y="1409699"/>
              <a:ext cx="5246915" cy="37414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pl-PL" sz="1800" b="0" i="0">
                  <a:latin typeface="Cambria Math"/>
                </a:rPr>
                <a:t>𝑃_𝑡=𝛽_1+𝛽_2 𝑅_𝑡+𝛽_3 𝐴_𝑡+𝛽_4 𝐹_𝑡+𝜀_𝑡</a:t>
              </a:r>
              <a:endParaRPr lang="en-US" sz="1800"/>
            </a:p>
          </xdr:txBody>
        </xdr:sp>
      </mc:Fallback>
    </mc:AlternateContent>
    <xdr:clientData/>
  </xdr:oneCellAnchor>
  <xdr:twoCellAnchor>
    <xdr:from>
      <xdr:col>20</xdr:col>
      <xdr:colOff>52203</xdr:colOff>
      <xdr:row>3</xdr:row>
      <xdr:rowOff>166996</xdr:rowOff>
    </xdr:from>
    <xdr:to>
      <xdr:col>23</xdr:col>
      <xdr:colOff>318903</xdr:colOff>
      <xdr:row>4</xdr:row>
      <xdr:rowOff>222464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B3D05351-EF54-F50F-DE05-CC9C00B6C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41527" y="816937"/>
          <a:ext cx="2115670" cy="30199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20</xdr:col>
      <xdr:colOff>88281</xdr:colOff>
      <xdr:row>9</xdr:row>
      <xdr:rowOff>106867</xdr:rowOff>
    </xdr:from>
    <xdr:to>
      <xdr:col>23</xdr:col>
      <xdr:colOff>307356</xdr:colOff>
      <xdr:row>11</xdr:row>
      <xdr:rowOff>153562</xdr:rowOff>
    </xdr:to>
    <xdr:pic>
      <xdr:nvPicPr>
        <xdr:cNvPr id="4" name="Obraz 3">
          <a:extLst>
            <a:ext uri="{FF2B5EF4-FFF2-40B4-BE49-F238E27FC236}">
              <a16:creationId xmlns:a16="http://schemas.microsoft.com/office/drawing/2014/main" id="{B7898086-242E-2F4E-AF8E-7350CFDBC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6013" y="2044391"/>
          <a:ext cx="2054380" cy="4462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20</xdr:col>
      <xdr:colOff>94607</xdr:colOff>
      <xdr:row>21</xdr:row>
      <xdr:rowOff>116752</xdr:rowOff>
    </xdr:from>
    <xdr:to>
      <xdr:col>24</xdr:col>
      <xdr:colOff>275582</xdr:colOff>
      <xdr:row>23</xdr:row>
      <xdr:rowOff>11720</xdr:rowOff>
    </xdr:to>
    <xdr:pic>
      <xdr:nvPicPr>
        <xdr:cNvPr id="5" name="Obraz 4">
          <a:extLst>
            <a:ext uri="{FF2B5EF4-FFF2-40B4-BE49-F238E27FC236}">
              <a16:creationId xmlns:a16="http://schemas.microsoft.com/office/drawing/2014/main" id="{940787E8-A41D-5B5A-E389-FD334174E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5586" y="4538784"/>
          <a:ext cx="2612890" cy="3246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106866</xdr:colOff>
      <xdr:row>11</xdr:row>
      <xdr:rowOff>83635</xdr:rowOff>
    </xdr:from>
    <xdr:to>
      <xdr:col>25</xdr:col>
      <xdr:colOff>306891</xdr:colOff>
      <xdr:row>14</xdr:row>
      <xdr:rowOff>75039</xdr:rowOff>
    </xdr:to>
    <xdr:pic>
      <xdr:nvPicPr>
        <xdr:cNvPr id="6" name="Obraz 5">
          <a:extLst>
            <a:ext uri="{FF2B5EF4-FFF2-40B4-BE49-F238E27FC236}">
              <a16:creationId xmlns:a16="http://schemas.microsoft.com/office/drawing/2014/main" id="{E0B7EBB7-DD7D-4961-60D3-2BADA9521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09903" y="2420745"/>
          <a:ext cx="1380195" cy="6558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134744</xdr:colOff>
      <xdr:row>14</xdr:row>
      <xdr:rowOff>130097</xdr:rowOff>
    </xdr:from>
    <xdr:to>
      <xdr:col>25</xdr:col>
      <xdr:colOff>306194</xdr:colOff>
      <xdr:row>17</xdr:row>
      <xdr:rowOff>139622</xdr:rowOff>
    </xdr:to>
    <xdr:pic>
      <xdr:nvPicPr>
        <xdr:cNvPr id="7" name="Obraz 6">
          <a:extLst>
            <a:ext uri="{FF2B5EF4-FFF2-40B4-BE49-F238E27FC236}">
              <a16:creationId xmlns:a16="http://schemas.microsoft.com/office/drawing/2014/main" id="{E9D070C6-651C-8703-5449-DD40FF33B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37781" y="3131634"/>
          <a:ext cx="1351620" cy="6089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20</xdr:col>
      <xdr:colOff>36479</xdr:colOff>
      <xdr:row>23</xdr:row>
      <xdr:rowOff>1</xdr:rowOff>
    </xdr:from>
    <xdr:to>
      <xdr:col>27</xdr:col>
      <xdr:colOff>398429</xdr:colOff>
      <xdr:row>26</xdr:row>
      <xdr:rowOff>38101</xdr:rowOff>
    </xdr:to>
    <xdr:pic>
      <xdr:nvPicPr>
        <xdr:cNvPr id="8" name="Obraz 7">
          <a:extLst>
            <a:ext uri="{FF2B5EF4-FFF2-40B4-BE49-F238E27FC236}">
              <a16:creationId xmlns:a16="http://schemas.microsoft.com/office/drawing/2014/main" id="{71458083-3213-DFA8-235B-CF540420B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17458" y="4851671"/>
          <a:ext cx="4569162" cy="63391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27</xdr:col>
      <xdr:colOff>564311</xdr:colOff>
      <xdr:row>25</xdr:row>
      <xdr:rowOff>3204</xdr:rowOff>
    </xdr:from>
    <xdr:to>
      <xdr:col>30</xdr:col>
      <xdr:colOff>88241</xdr:colOff>
      <xdr:row>26</xdr:row>
      <xdr:rowOff>155994</xdr:rowOff>
    </xdr:to>
    <xdr:pic>
      <xdr:nvPicPr>
        <xdr:cNvPr id="9" name="Obraz 8">
          <a:extLst>
            <a:ext uri="{FF2B5EF4-FFF2-40B4-BE49-F238E27FC236}">
              <a16:creationId xmlns:a16="http://schemas.microsoft.com/office/drawing/2014/main" id="{3D551B1F-DFE1-26B1-54BB-2832D30DA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924971" y="5268912"/>
          <a:ext cx="1292345" cy="35407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33</xdr:col>
      <xdr:colOff>0</xdr:colOff>
      <xdr:row>3</xdr:row>
      <xdr:rowOff>0</xdr:rowOff>
    </xdr:from>
    <xdr:to>
      <xdr:col>42</xdr:col>
      <xdr:colOff>323850</xdr:colOff>
      <xdr:row>5</xdr:row>
      <xdr:rowOff>66675</xdr:rowOff>
    </xdr:to>
    <xdr:pic>
      <xdr:nvPicPr>
        <xdr:cNvPr id="10" name="Obraz 9">
          <a:extLst>
            <a:ext uri="{FF2B5EF4-FFF2-40B4-BE49-F238E27FC236}">
              <a16:creationId xmlns:a16="http://schemas.microsoft.com/office/drawing/2014/main" id="{BAF2BEAB-446F-0E10-B183-5631FF7B9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4550" y="647700"/>
          <a:ext cx="5638800" cy="552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36</xdr:col>
      <xdr:colOff>147204</xdr:colOff>
      <xdr:row>12</xdr:row>
      <xdr:rowOff>8659</xdr:rowOff>
    </xdr:from>
    <xdr:to>
      <xdr:col>38</xdr:col>
      <xdr:colOff>53686</xdr:colOff>
      <xdr:row>13</xdr:row>
      <xdr:rowOff>103909</xdr:rowOff>
    </xdr:to>
    <xdr:pic>
      <xdr:nvPicPr>
        <xdr:cNvPr id="12" name="Obraz 11">
          <a:extLst>
            <a:ext uri="{FF2B5EF4-FFF2-40B4-BE49-F238E27FC236}">
              <a16:creationId xmlns:a16="http://schemas.microsoft.com/office/drawing/2014/main" id="{D8EA54CB-95B2-8585-10B8-A1CB68989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046170" y="2597727"/>
          <a:ext cx="1084118" cy="3030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36</xdr:col>
      <xdr:colOff>155863</xdr:colOff>
      <xdr:row>13</xdr:row>
      <xdr:rowOff>190501</xdr:rowOff>
    </xdr:from>
    <xdr:to>
      <xdr:col>40</xdr:col>
      <xdr:colOff>508288</xdr:colOff>
      <xdr:row>15</xdr:row>
      <xdr:rowOff>96982</xdr:rowOff>
    </xdr:to>
    <xdr:pic>
      <xdr:nvPicPr>
        <xdr:cNvPr id="13" name="Obraz 12">
          <a:extLst>
            <a:ext uri="{FF2B5EF4-FFF2-40B4-BE49-F238E27FC236}">
              <a16:creationId xmlns:a16="http://schemas.microsoft.com/office/drawing/2014/main" id="{604EACC9-FFCE-88C1-40ED-6780E350A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054829" y="2987387"/>
          <a:ext cx="2707698" cy="3134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259772</xdr:colOff>
      <xdr:row>19</xdr:row>
      <xdr:rowOff>30307</xdr:rowOff>
    </xdr:from>
    <xdr:ext cx="4385336" cy="374141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14" name="pole tekstowe 13">
              <a:extLst>
                <a:ext uri="{FF2B5EF4-FFF2-40B4-BE49-F238E27FC236}">
                  <a16:creationId xmlns:a16="http://schemas.microsoft.com/office/drawing/2014/main" id="{ABD0B1EF-C3A1-4C1E-BF3E-AF70D0839D51}"/>
                </a:ext>
              </a:extLst>
            </xdr:cNvPr>
            <xdr:cNvSpPr txBox="1"/>
          </xdr:nvSpPr>
          <xdr:spPr>
            <a:xfrm>
              <a:off x="5052579" y="4030807"/>
              <a:ext cx="4385336" cy="37414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𝑃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𝑡</m:t>
                        </m:r>
                      </m:sub>
                    </m:sSub>
                    <m:r>
                      <a:rPr lang="pl-PL" sz="1800" b="0" i="1">
                        <a:latin typeface="Cambria Math"/>
                      </a:rPr>
                      <m:t>=</m:t>
                    </m:r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𝛽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1</m:t>
                        </m:r>
                      </m:sub>
                    </m:sSub>
                    <m:r>
                      <a:rPr lang="pl-PL" sz="1800" b="0" i="1">
                        <a:latin typeface="Cambria Math"/>
                      </a:rPr>
                      <m:t>+</m:t>
                    </m:r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𝛽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2</m:t>
                        </m:r>
                      </m:sub>
                    </m:sSub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𝑅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𝑡</m:t>
                        </m:r>
                      </m:sub>
                    </m:sSub>
                    <m:r>
                      <a:rPr lang="pl-PL" sz="1800" b="0" i="1">
                        <a:latin typeface="Cambria Math"/>
                      </a:rPr>
                      <m:t>+</m:t>
                    </m:r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𝛽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3</m:t>
                        </m:r>
                      </m:sub>
                    </m:sSub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𝐴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𝑡</m:t>
                        </m:r>
                      </m:sub>
                    </m:sSub>
                    <m:r>
                      <a:rPr lang="pl-PL" sz="1800" b="0" i="1">
                        <a:latin typeface="Cambria Math"/>
                      </a:rPr>
                      <m:t>+</m:t>
                    </m:r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𝛽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4</m:t>
                        </m:r>
                      </m:sub>
                    </m:sSub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𝐹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𝑡</m:t>
                        </m:r>
                      </m:sub>
                    </m:sSub>
                    <m:r>
                      <a:rPr lang="pl-PL" sz="1800" b="0" i="1">
                        <a:latin typeface="Cambria Math"/>
                      </a:rPr>
                      <m:t>+</m:t>
                    </m:r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𝜀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US" sz="1800"/>
            </a:p>
          </xdr:txBody>
        </xdr:sp>
      </mc:Choice>
      <mc:Fallback>
        <xdr:sp macro="" textlink="">
          <xdr:nvSpPr>
            <xdr:cNvPr id="14" name="pole tekstowe 13">
              <a:extLst>
                <a:ext uri="{FF2B5EF4-FFF2-40B4-BE49-F238E27FC236}">
                  <a16:creationId xmlns:a16="http://schemas.microsoft.com/office/drawing/2014/main" id="{ABD0B1EF-C3A1-4C1E-BF3E-AF70D0839D51}"/>
                </a:ext>
              </a:extLst>
            </xdr:cNvPr>
            <xdr:cNvSpPr txBox="1"/>
          </xdr:nvSpPr>
          <xdr:spPr>
            <a:xfrm>
              <a:off x="5052579" y="4030807"/>
              <a:ext cx="4385336" cy="37414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pl-PL" sz="1800" b="0" i="0">
                  <a:latin typeface="Cambria Math"/>
                </a:rPr>
                <a:t>𝑃</a:t>
              </a:r>
              <a:r>
                <a:rPr lang="pl-PL" sz="1800" b="0" i="0">
                  <a:latin typeface="Cambria Math" panose="02040503050406030204" pitchFamily="18" charset="0"/>
                </a:rPr>
                <a:t>_</a:t>
              </a:r>
              <a:r>
                <a:rPr lang="pl-PL" sz="1800" b="0" i="0">
                  <a:latin typeface="Cambria Math"/>
                </a:rPr>
                <a:t>𝑡=𝛽</a:t>
              </a:r>
              <a:r>
                <a:rPr lang="pl-PL" sz="1800" b="0" i="0">
                  <a:latin typeface="Cambria Math" panose="02040503050406030204" pitchFamily="18" charset="0"/>
                </a:rPr>
                <a:t>_</a:t>
              </a:r>
              <a:r>
                <a:rPr lang="pl-PL" sz="1800" b="0" i="0">
                  <a:latin typeface="Cambria Math"/>
                </a:rPr>
                <a:t>1+𝛽</a:t>
              </a:r>
              <a:r>
                <a:rPr lang="pl-PL" sz="1800" b="0" i="0">
                  <a:latin typeface="Cambria Math" panose="02040503050406030204" pitchFamily="18" charset="0"/>
                </a:rPr>
                <a:t>_</a:t>
              </a:r>
              <a:r>
                <a:rPr lang="pl-PL" sz="1800" b="0" i="0">
                  <a:latin typeface="Cambria Math"/>
                </a:rPr>
                <a:t>2</a:t>
              </a:r>
              <a:r>
                <a:rPr lang="pl-PL" sz="1800" b="0" i="0">
                  <a:latin typeface="Cambria Math" panose="02040503050406030204" pitchFamily="18" charset="0"/>
                </a:rPr>
                <a:t> </a:t>
              </a:r>
              <a:r>
                <a:rPr lang="pl-PL" sz="1800" b="0" i="0">
                  <a:latin typeface="Cambria Math"/>
                </a:rPr>
                <a:t>𝑅</a:t>
              </a:r>
              <a:r>
                <a:rPr lang="pl-PL" sz="1800" b="0" i="0">
                  <a:latin typeface="Cambria Math" panose="02040503050406030204" pitchFamily="18" charset="0"/>
                </a:rPr>
                <a:t>_</a:t>
              </a:r>
              <a:r>
                <a:rPr lang="pl-PL" sz="1800" b="0" i="0">
                  <a:latin typeface="Cambria Math"/>
                </a:rPr>
                <a:t>𝑡+𝛽</a:t>
              </a:r>
              <a:r>
                <a:rPr lang="pl-PL" sz="1800" b="0" i="0">
                  <a:latin typeface="Cambria Math" panose="02040503050406030204" pitchFamily="18" charset="0"/>
                </a:rPr>
                <a:t>_</a:t>
              </a:r>
              <a:r>
                <a:rPr lang="pl-PL" sz="1800" b="0" i="0">
                  <a:latin typeface="Cambria Math"/>
                </a:rPr>
                <a:t>3</a:t>
              </a:r>
              <a:r>
                <a:rPr lang="pl-PL" sz="1800" b="0" i="0">
                  <a:latin typeface="Cambria Math" panose="02040503050406030204" pitchFamily="18" charset="0"/>
                </a:rPr>
                <a:t> </a:t>
              </a:r>
              <a:r>
                <a:rPr lang="pl-PL" sz="1800" b="0" i="0">
                  <a:latin typeface="Cambria Math"/>
                </a:rPr>
                <a:t>𝐴</a:t>
              </a:r>
              <a:r>
                <a:rPr lang="pl-PL" sz="1800" b="0" i="0">
                  <a:latin typeface="Cambria Math" panose="02040503050406030204" pitchFamily="18" charset="0"/>
                </a:rPr>
                <a:t>_</a:t>
              </a:r>
              <a:r>
                <a:rPr lang="pl-PL" sz="1800" b="0" i="0">
                  <a:latin typeface="Cambria Math"/>
                </a:rPr>
                <a:t>𝑡+𝛽</a:t>
              </a:r>
              <a:r>
                <a:rPr lang="pl-PL" sz="1800" b="0" i="0">
                  <a:latin typeface="Cambria Math" panose="02040503050406030204" pitchFamily="18" charset="0"/>
                </a:rPr>
                <a:t>_</a:t>
              </a:r>
              <a:r>
                <a:rPr lang="pl-PL" sz="1800" b="0" i="0">
                  <a:latin typeface="Cambria Math"/>
                </a:rPr>
                <a:t>4</a:t>
              </a:r>
              <a:r>
                <a:rPr lang="pl-PL" sz="1800" b="0" i="0">
                  <a:latin typeface="Cambria Math" panose="02040503050406030204" pitchFamily="18" charset="0"/>
                </a:rPr>
                <a:t> </a:t>
              </a:r>
              <a:r>
                <a:rPr lang="pl-PL" sz="1800" b="0" i="0">
                  <a:latin typeface="Cambria Math"/>
                </a:rPr>
                <a:t>𝐹</a:t>
              </a:r>
              <a:r>
                <a:rPr lang="pl-PL" sz="1800" b="0" i="0">
                  <a:latin typeface="Cambria Math" panose="02040503050406030204" pitchFamily="18" charset="0"/>
                </a:rPr>
                <a:t>_</a:t>
              </a:r>
              <a:r>
                <a:rPr lang="pl-PL" sz="1800" b="0" i="0">
                  <a:latin typeface="Cambria Math"/>
                </a:rPr>
                <a:t>𝑡+𝜀</a:t>
              </a:r>
              <a:r>
                <a:rPr lang="pl-PL" sz="1800" b="0" i="0">
                  <a:latin typeface="Cambria Math" panose="02040503050406030204" pitchFamily="18" charset="0"/>
                </a:rPr>
                <a:t>_</a:t>
              </a:r>
              <a:r>
                <a:rPr lang="pl-PL" sz="1800" b="0" i="0">
                  <a:latin typeface="Cambria Math"/>
                </a:rPr>
                <a:t>𝑡</a:t>
              </a:r>
              <a:endParaRPr lang="en-US" sz="1800"/>
            </a:p>
          </xdr:txBody>
        </xdr:sp>
      </mc:Fallback>
    </mc:AlternateContent>
    <xdr:clientData/>
  </xdr:oneCellAnchor>
  <xdr:twoCellAnchor>
    <xdr:from>
      <xdr:col>33</xdr:col>
      <xdr:colOff>120805</xdr:colOff>
      <xdr:row>21</xdr:row>
      <xdr:rowOff>227672</xdr:rowOff>
    </xdr:from>
    <xdr:to>
      <xdr:col>37</xdr:col>
      <xdr:colOff>520855</xdr:colOff>
      <xdr:row>23</xdr:row>
      <xdr:rowOff>57615</xdr:rowOff>
    </xdr:to>
    <xdr:pic>
      <xdr:nvPicPr>
        <xdr:cNvPr id="15" name="Obraz 14">
          <a:extLst>
            <a:ext uri="{FF2B5EF4-FFF2-40B4-BE49-F238E27FC236}">
              <a16:creationId xmlns:a16="http://schemas.microsoft.com/office/drawing/2014/main" id="{9EF4B3FB-BA37-1FD8-CA0C-0E375EFC1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270951" y="4655635"/>
          <a:ext cx="2760392" cy="32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36</xdr:col>
      <xdr:colOff>65049</xdr:colOff>
      <xdr:row>9</xdr:row>
      <xdr:rowOff>51110</xdr:rowOff>
    </xdr:from>
    <xdr:to>
      <xdr:col>39</xdr:col>
      <xdr:colOff>312699</xdr:colOff>
      <xdr:row>11</xdr:row>
      <xdr:rowOff>202349</xdr:rowOff>
    </xdr:to>
    <xdr:pic>
      <xdr:nvPicPr>
        <xdr:cNvPr id="16" name="Obraz 15">
          <a:extLst>
            <a:ext uri="{FF2B5EF4-FFF2-40B4-BE49-F238E27FC236}">
              <a16:creationId xmlns:a16="http://schemas.microsoft.com/office/drawing/2014/main" id="{32313D43-24BE-1A13-2432-F2C4BA4C4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985451" y="1997927"/>
          <a:ext cx="2017907" cy="5508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34</xdr:col>
      <xdr:colOff>591272</xdr:colOff>
      <xdr:row>23</xdr:row>
      <xdr:rowOff>180220</xdr:rowOff>
    </xdr:from>
    <xdr:to>
      <xdr:col>38</xdr:col>
      <xdr:colOff>294781</xdr:colOff>
      <xdr:row>25</xdr:row>
      <xdr:rowOff>132595</xdr:rowOff>
    </xdr:to>
    <xdr:pic>
      <xdr:nvPicPr>
        <xdr:cNvPr id="17" name="Obraz 16">
          <a:extLst>
            <a:ext uri="{FF2B5EF4-FFF2-40B4-BE49-F238E27FC236}">
              <a16:creationId xmlns:a16="http://schemas.microsoft.com/office/drawing/2014/main" id="{CD794F96-0822-6B6D-2F83-1872E3C20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69070" y="5108901"/>
          <a:ext cx="2135424" cy="333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39</xdr:col>
      <xdr:colOff>13938</xdr:colOff>
      <xdr:row>24</xdr:row>
      <xdr:rowOff>69696</xdr:rowOff>
    </xdr:from>
    <xdr:to>
      <xdr:col>41</xdr:col>
      <xdr:colOff>52039</xdr:colOff>
      <xdr:row>26</xdr:row>
      <xdr:rowOff>3021</xdr:rowOff>
    </xdr:to>
    <xdr:pic>
      <xdr:nvPicPr>
        <xdr:cNvPr id="18" name="Obraz 17">
          <a:extLst>
            <a:ext uri="{FF2B5EF4-FFF2-40B4-BE49-F238E27FC236}">
              <a16:creationId xmlns:a16="http://schemas.microsoft.com/office/drawing/2014/main" id="{9F37594A-5566-8175-7F82-4E01E552C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04597" y="5180672"/>
          <a:ext cx="1218271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35</xdr:col>
      <xdr:colOff>55756</xdr:colOff>
      <xdr:row>31</xdr:row>
      <xdr:rowOff>185854</xdr:rowOff>
    </xdr:from>
    <xdr:to>
      <xdr:col>37</xdr:col>
      <xdr:colOff>446281</xdr:colOff>
      <xdr:row>33</xdr:row>
      <xdr:rowOff>137997</xdr:rowOff>
    </xdr:to>
    <xdr:pic>
      <xdr:nvPicPr>
        <xdr:cNvPr id="20" name="Obraz 19">
          <a:extLst>
            <a:ext uri="{FF2B5EF4-FFF2-40B4-BE49-F238E27FC236}">
              <a16:creationId xmlns:a16="http://schemas.microsoft.com/office/drawing/2014/main" id="{446DD71A-7160-D434-D6A6-12B0C1826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86073" y="6648915"/>
          <a:ext cx="1570696" cy="3331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45</xdr:col>
      <xdr:colOff>126758</xdr:colOff>
      <xdr:row>9</xdr:row>
      <xdr:rowOff>39493</xdr:rowOff>
    </xdr:from>
    <xdr:to>
      <xdr:col>48</xdr:col>
      <xdr:colOff>374408</xdr:colOff>
      <xdr:row>11</xdr:row>
      <xdr:rowOff>190732</xdr:rowOff>
    </xdr:to>
    <xdr:pic>
      <xdr:nvPicPr>
        <xdr:cNvPr id="21" name="Obraz 20">
          <a:extLst>
            <a:ext uri="{FF2B5EF4-FFF2-40B4-BE49-F238E27FC236}">
              <a16:creationId xmlns:a16="http://schemas.microsoft.com/office/drawing/2014/main" id="{CD5B10BC-87EC-4938-A21F-DCEAC53E7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59941" y="1986310"/>
          <a:ext cx="2017906" cy="5508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48</xdr:col>
      <xdr:colOff>571499</xdr:colOff>
      <xdr:row>9</xdr:row>
      <xdr:rowOff>51110</xdr:rowOff>
    </xdr:from>
    <xdr:to>
      <xdr:col>50</xdr:col>
      <xdr:colOff>476714</xdr:colOff>
      <xdr:row>11</xdr:row>
      <xdr:rowOff>193520</xdr:rowOff>
    </xdr:to>
    <xdr:pic>
      <xdr:nvPicPr>
        <xdr:cNvPr id="22" name="Obraz 21">
          <a:extLst>
            <a:ext uri="{FF2B5EF4-FFF2-40B4-BE49-F238E27FC236}">
              <a16:creationId xmlns:a16="http://schemas.microsoft.com/office/drawing/2014/main" id="{37A09FD6-E223-DB04-C1CB-8929F7582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102609" y="1997927"/>
          <a:ext cx="1085385" cy="5419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51</xdr:col>
      <xdr:colOff>116159</xdr:colOff>
      <xdr:row>9</xdr:row>
      <xdr:rowOff>1</xdr:rowOff>
    </xdr:from>
    <xdr:to>
      <xdr:col>53</xdr:col>
      <xdr:colOff>363808</xdr:colOff>
      <xdr:row>11</xdr:row>
      <xdr:rowOff>218612</xdr:rowOff>
    </xdr:to>
    <xdr:pic>
      <xdr:nvPicPr>
        <xdr:cNvPr id="23" name="Obraz 22">
          <a:extLst>
            <a:ext uri="{FF2B5EF4-FFF2-40B4-BE49-F238E27FC236}">
              <a16:creationId xmlns:a16="http://schemas.microsoft.com/office/drawing/2014/main" id="{FF984253-DE84-65AA-FF62-F4B17DDF4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17525" y="1946818"/>
          <a:ext cx="1427820" cy="6181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45</xdr:col>
      <xdr:colOff>83551</xdr:colOff>
      <xdr:row>22</xdr:row>
      <xdr:rowOff>8020</xdr:rowOff>
    </xdr:from>
    <xdr:to>
      <xdr:col>51</xdr:col>
      <xdr:colOff>214179</xdr:colOff>
      <xdr:row>24</xdr:row>
      <xdr:rowOff>57733</xdr:rowOff>
    </xdr:to>
    <xdr:pic>
      <xdr:nvPicPr>
        <xdr:cNvPr id="24" name="Obraz 23">
          <a:extLst>
            <a:ext uri="{FF2B5EF4-FFF2-40B4-BE49-F238E27FC236}">
              <a16:creationId xmlns:a16="http://schemas.microsoft.com/office/drawing/2014/main" id="{380ACDF1-EB81-A08E-CD54-78B3D9903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711" y="4689456"/>
          <a:ext cx="4277042" cy="4874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48</xdr:col>
      <xdr:colOff>22860</xdr:colOff>
      <xdr:row>23</xdr:row>
      <xdr:rowOff>113764</xdr:rowOff>
    </xdr:from>
    <xdr:to>
      <xdr:col>51</xdr:col>
      <xdr:colOff>453390</xdr:colOff>
      <xdr:row>25</xdr:row>
      <xdr:rowOff>108585</xdr:rowOff>
    </xdr:to>
    <xdr:pic>
      <xdr:nvPicPr>
        <xdr:cNvPr id="25" name="Obraz 24">
          <a:extLst>
            <a:ext uri="{FF2B5EF4-FFF2-40B4-BE49-F238E27FC236}">
              <a16:creationId xmlns:a16="http://schemas.microsoft.com/office/drawing/2014/main" id="{FC606CAE-69CF-DDA7-BDD2-84C60CF8D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590490" y="5070574"/>
          <a:ext cx="2202180" cy="3758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47</xdr:col>
      <xdr:colOff>255944</xdr:colOff>
      <xdr:row>33</xdr:row>
      <xdr:rowOff>39246</xdr:rowOff>
    </xdr:from>
    <xdr:to>
      <xdr:col>51</xdr:col>
      <xdr:colOff>446647</xdr:colOff>
      <xdr:row>35</xdr:row>
      <xdr:rowOff>34768</xdr:rowOff>
    </xdr:to>
    <xdr:pic>
      <xdr:nvPicPr>
        <xdr:cNvPr id="26" name="Obraz 25">
          <a:extLst>
            <a:ext uri="{FF2B5EF4-FFF2-40B4-BE49-F238E27FC236}">
              <a16:creationId xmlns:a16="http://schemas.microsoft.com/office/drawing/2014/main" id="{FAB43E52-02F6-6193-8B4D-2798D67AC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573322" y="6883307"/>
          <a:ext cx="2904166" cy="39510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48</xdr:col>
      <xdr:colOff>136234</xdr:colOff>
      <xdr:row>43</xdr:row>
      <xdr:rowOff>51342</xdr:rowOff>
    </xdr:from>
    <xdr:to>
      <xdr:col>53</xdr:col>
      <xdr:colOff>240778</xdr:colOff>
      <xdr:row>45</xdr:row>
      <xdr:rowOff>121366</xdr:rowOff>
    </xdr:to>
    <xdr:pic>
      <xdr:nvPicPr>
        <xdr:cNvPr id="27" name="Obraz 26">
          <a:extLst>
            <a:ext uri="{FF2B5EF4-FFF2-40B4-BE49-F238E27FC236}">
              <a16:creationId xmlns:a16="http://schemas.microsoft.com/office/drawing/2014/main" id="{F60207CF-89A0-35C5-A677-0B96D4DB2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162574" y="8875446"/>
          <a:ext cx="3361015" cy="46180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50</xdr:col>
      <xdr:colOff>63384</xdr:colOff>
      <xdr:row>35</xdr:row>
      <xdr:rowOff>63186</xdr:rowOff>
    </xdr:from>
    <xdr:to>
      <xdr:col>54</xdr:col>
      <xdr:colOff>356103</xdr:colOff>
      <xdr:row>37</xdr:row>
      <xdr:rowOff>54371</xdr:rowOff>
    </xdr:to>
    <xdr:pic>
      <xdr:nvPicPr>
        <xdr:cNvPr id="28" name="Obraz 27">
          <a:extLst>
            <a:ext uri="{FF2B5EF4-FFF2-40B4-BE49-F238E27FC236}">
              <a16:creationId xmlns:a16="http://schemas.microsoft.com/office/drawing/2014/main" id="{10574AEF-9A99-9D63-CA89-18F29D51C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577780" y="7330941"/>
          <a:ext cx="2650606" cy="3721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L236"/>
  <sheetViews>
    <sheetView tabSelected="1" topLeftCell="AW13" zoomScale="130" zoomScaleNormal="130" workbookViewId="0">
      <selection activeCell="BK24" sqref="BK24"/>
    </sheetView>
  </sheetViews>
  <sheetFormatPr defaultColWidth="8.85546875" defaultRowHeight="15" x14ac:dyDescent="0.25"/>
  <cols>
    <col min="1" max="1" width="17.5703125" customWidth="1"/>
    <col min="3" max="3" width="10.140625" customWidth="1"/>
    <col min="4" max="4" width="8.85546875" customWidth="1"/>
    <col min="11" max="11" width="12" bestFit="1" customWidth="1"/>
    <col min="12" max="12" width="13" bestFit="1" customWidth="1"/>
    <col min="13" max="13" width="10.85546875" bestFit="1" customWidth="1"/>
    <col min="14" max="17" width="9.140625" bestFit="1" customWidth="1"/>
    <col min="21" max="21" width="9.85546875" customWidth="1"/>
    <col min="27" max="27" width="12.5703125" bestFit="1" customWidth="1"/>
    <col min="35" max="35" width="12.42578125" bestFit="1" customWidth="1"/>
    <col min="36" max="36" width="9.85546875" bestFit="1" customWidth="1"/>
    <col min="45" max="45" width="13.5703125" customWidth="1"/>
    <col min="47" max="47" width="13.140625" customWidth="1"/>
    <col min="48" max="48" width="10.7109375" customWidth="1"/>
    <col min="49" max="49" width="12.28515625" bestFit="1" customWidth="1"/>
    <col min="50" max="50" width="10" bestFit="1" customWidth="1"/>
    <col min="59" max="59" width="10.140625" bestFit="1" customWidth="1"/>
  </cols>
  <sheetData>
    <row r="1" spans="1:55" ht="15.75" x14ac:dyDescent="0.25">
      <c r="A1" s="2" t="s">
        <v>21</v>
      </c>
      <c r="B1" s="2"/>
      <c r="U1" s="34" t="s">
        <v>29</v>
      </c>
      <c r="V1" s="33"/>
      <c r="W1" s="33"/>
      <c r="X1" s="33"/>
      <c r="Y1" s="33"/>
      <c r="Z1" s="33"/>
      <c r="AA1" s="33"/>
      <c r="AB1" s="33"/>
      <c r="AC1" s="33"/>
      <c r="AD1" s="35"/>
      <c r="AH1" s="34" t="s">
        <v>58</v>
      </c>
      <c r="AI1" s="33"/>
      <c r="AJ1" s="33"/>
      <c r="AK1" s="33"/>
      <c r="AL1" s="33"/>
      <c r="AM1" s="33"/>
      <c r="AN1" s="33"/>
      <c r="AO1" s="33"/>
      <c r="AP1" s="33"/>
      <c r="AQ1" s="35"/>
      <c r="AT1" s="34" t="s">
        <v>74</v>
      </c>
      <c r="AU1" s="33"/>
      <c r="AV1" s="33"/>
      <c r="AW1" s="33"/>
      <c r="AX1" s="33"/>
      <c r="AY1" s="33"/>
      <c r="AZ1" s="33"/>
      <c r="BA1" s="33"/>
      <c r="BB1" s="33"/>
      <c r="BC1" s="35"/>
    </row>
    <row r="2" spans="1:55" ht="16.5" thickBot="1" x14ac:dyDescent="0.3">
      <c r="A2" s="2"/>
      <c r="B2" s="2"/>
      <c r="U2" s="36"/>
      <c r="V2" s="37"/>
      <c r="W2" s="37"/>
      <c r="X2" s="37"/>
      <c r="Y2" s="37"/>
      <c r="Z2" s="37"/>
      <c r="AA2" s="37"/>
      <c r="AB2" s="37"/>
      <c r="AC2" s="37"/>
      <c r="AD2" s="38"/>
      <c r="AH2" s="36"/>
      <c r="AI2" s="37"/>
      <c r="AJ2" s="37"/>
      <c r="AK2" s="37"/>
      <c r="AL2" s="37"/>
      <c r="AM2" s="37"/>
      <c r="AN2" s="37"/>
      <c r="AO2" s="37"/>
      <c r="AP2" s="37"/>
      <c r="AQ2" s="38"/>
      <c r="AT2" s="36"/>
      <c r="AU2" s="37"/>
      <c r="AV2" s="37"/>
      <c r="AW2" s="37"/>
      <c r="AX2" s="37"/>
      <c r="AY2" s="37"/>
      <c r="AZ2" s="37"/>
      <c r="BA2" s="37"/>
      <c r="BB2" s="37"/>
      <c r="BC2" s="38"/>
    </row>
    <row r="3" spans="1:55" ht="18.75" x14ac:dyDescent="0.3">
      <c r="A3" s="11" t="s">
        <v>20</v>
      </c>
      <c r="B3" s="2"/>
      <c r="D3" s="7"/>
      <c r="E3" s="7"/>
    </row>
    <row r="4" spans="1:55" ht="19.5" x14ac:dyDescent="0.35">
      <c r="A4" s="2" t="s">
        <v>2</v>
      </c>
      <c r="B4" s="2"/>
    </row>
    <row r="5" spans="1:55" ht="18.75" x14ac:dyDescent="0.25">
      <c r="A5" s="5" t="s">
        <v>7</v>
      </c>
      <c r="B5" s="2"/>
    </row>
    <row r="6" spans="1:55" ht="15.75" x14ac:dyDescent="0.25">
      <c r="A6" s="2" t="s">
        <v>0</v>
      </c>
      <c r="B6" s="2"/>
    </row>
    <row r="7" spans="1:55" ht="15.75" x14ac:dyDescent="0.25">
      <c r="A7" s="5"/>
      <c r="B7" s="2"/>
    </row>
    <row r="8" spans="1:55" ht="16.5" thickBot="1" x14ac:dyDescent="0.3">
      <c r="A8" s="2"/>
      <c r="B8" s="2"/>
    </row>
    <row r="9" spans="1:55" ht="16.5" thickBot="1" x14ac:dyDescent="0.3">
      <c r="A9" s="2" t="s">
        <v>12</v>
      </c>
      <c r="B9" s="2"/>
      <c r="U9" s="19" t="s">
        <v>30</v>
      </c>
      <c r="V9" s="20"/>
      <c r="W9" s="20"/>
      <c r="X9" s="20"/>
      <c r="Y9" s="20"/>
      <c r="Z9" s="20"/>
      <c r="AA9" s="20"/>
      <c r="AB9" s="20"/>
      <c r="AC9" s="21"/>
      <c r="AH9" s="19" t="s">
        <v>59</v>
      </c>
      <c r="AI9" s="20"/>
      <c r="AJ9" s="20"/>
      <c r="AK9" s="20"/>
      <c r="AL9" s="20"/>
      <c r="AM9" s="20"/>
      <c r="AN9" s="20"/>
      <c r="AO9" s="20"/>
      <c r="AP9" s="21"/>
      <c r="AT9" s="19" t="s">
        <v>75</v>
      </c>
      <c r="AU9" s="20"/>
      <c r="AV9" s="20"/>
      <c r="AW9" s="20"/>
      <c r="AX9" s="20"/>
      <c r="AY9" s="20"/>
      <c r="AZ9" s="20"/>
      <c r="BA9" s="20"/>
      <c r="BB9" s="21"/>
    </row>
    <row r="10" spans="1:55" ht="15.75" x14ac:dyDescent="0.25">
      <c r="A10" s="12" t="s">
        <v>19</v>
      </c>
      <c r="B10" s="12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</row>
    <row r="11" spans="1:55" s="1" customFormat="1" ht="15.75" x14ac:dyDescent="0.25">
      <c r="A11" s="31" t="s">
        <v>13</v>
      </c>
      <c r="B11" s="31" t="s">
        <v>45</v>
      </c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AH11" s="1" t="s">
        <v>62</v>
      </c>
      <c r="AI11">
        <f>ROWS(y)</f>
        <v>200</v>
      </c>
      <c r="AK11"/>
    </row>
    <row r="12" spans="1:55" ht="19.5" thickBot="1" x14ac:dyDescent="0.4">
      <c r="A12" s="31" t="s">
        <v>14</v>
      </c>
      <c r="B12" s="31" t="s">
        <v>48</v>
      </c>
      <c r="C12" s="32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</row>
    <row r="13" spans="1:55" ht="16.5" thickBot="1" x14ac:dyDescent="0.3">
      <c r="A13" s="31" t="s">
        <v>16</v>
      </c>
      <c r="B13" s="31" t="s">
        <v>15</v>
      </c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U13" s="17" t="s">
        <v>33</v>
      </c>
      <c r="V13" s="16">
        <f>2*V16^2/V17^2</f>
        <v>3.125</v>
      </c>
      <c r="AH13" s="39" t="s">
        <v>60</v>
      </c>
      <c r="AI13">
        <f>V13+AI11</f>
        <v>203.125</v>
      </c>
      <c r="AT13" t="s">
        <v>76</v>
      </c>
      <c r="AU13" s="16">
        <f>AI13/AI14</f>
        <v>1.0612602536391555E-11</v>
      </c>
      <c r="AW13" t="s">
        <v>79</v>
      </c>
      <c r="BA13">
        <f>V16</f>
        <v>10</v>
      </c>
    </row>
    <row r="14" spans="1:55" ht="16.5" thickBot="1" x14ac:dyDescent="0.3">
      <c r="A14" s="31" t="s">
        <v>18</v>
      </c>
      <c r="B14" s="31" t="s">
        <v>17</v>
      </c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U14" s="17" t="s">
        <v>34</v>
      </c>
      <c r="V14" s="15">
        <f>2*V16/V17^2</f>
        <v>0.3125</v>
      </c>
      <c r="AH14" s="39" t="s">
        <v>61</v>
      </c>
      <c r="AI14" cm="1">
        <f t="array" ref="AI14">V14+MMULT(TRANSPOSE(y),y)+MMULT(MMULT(TRANSPOSE(W28:W31),_xlfn.ANCHORARRAY(AA28)),W28:W31)-MMULT(MMULT(TRANSPOSE(_xlfn.ANCHORARRAY(AJ28)),_xlfn.ANCHORARRAY(AN28)),_xlfn.ANCHORARRAY(AJ28))</f>
        <v>19139979972251.516</v>
      </c>
      <c r="AT14" t="s">
        <v>77</v>
      </c>
      <c r="AU14" s="16">
        <f>SQRT(2*AI13)/AI14</f>
        <v>1.0530650711216694E-12</v>
      </c>
      <c r="AW14" t="s">
        <v>80</v>
      </c>
      <c r="BA14">
        <f>V17</f>
        <v>8</v>
      </c>
    </row>
    <row r="15" spans="1:55" ht="15.75" x14ac:dyDescent="0.25">
      <c r="A15" s="31" t="s">
        <v>24</v>
      </c>
      <c r="B15" s="31" t="s">
        <v>23</v>
      </c>
      <c r="C15" s="10"/>
      <c r="J15" s="1"/>
      <c r="M15" s="13"/>
    </row>
    <row r="16" spans="1:55" ht="15.75" x14ac:dyDescent="0.25">
      <c r="A16" s="12" t="s">
        <v>25</v>
      </c>
      <c r="B16" s="12" t="s">
        <v>26</v>
      </c>
      <c r="J16" s="1"/>
      <c r="U16" t="s">
        <v>31</v>
      </c>
      <c r="V16">
        <v>10</v>
      </c>
      <c r="AT16" s="45" t="s">
        <v>78</v>
      </c>
      <c r="AU16" s="45"/>
      <c r="AV16" s="45"/>
      <c r="AW16" s="45"/>
      <c r="AX16" s="45"/>
      <c r="AY16" s="45"/>
      <c r="AZ16" s="45"/>
      <c r="BA16" s="45"/>
    </row>
    <row r="17" spans="1:64" ht="16.5" thickBot="1" x14ac:dyDescent="0.3">
      <c r="B17" s="12"/>
      <c r="J17" s="1"/>
      <c r="U17" t="s">
        <v>32</v>
      </c>
      <c r="V17">
        <v>8</v>
      </c>
      <c r="AT17" s="45"/>
      <c r="AU17" s="45"/>
      <c r="AV17" s="45"/>
      <c r="AW17" s="45"/>
      <c r="AX17" s="45"/>
      <c r="AY17" s="45"/>
      <c r="AZ17" s="45"/>
      <c r="BA17" s="45"/>
    </row>
    <row r="18" spans="1:64" ht="16.5" thickBot="1" x14ac:dyDescent="0.3">
      <c r="A18" t="s">
        <v>27</v>
      </c>
      <c r="B18" s="12"/>
      <c r="J18" s="1"/>
      <c r="AT18" s="45"/>
      <c r="AU18" s="45"/>
      <c r="AV18" s="45"/>
      <c r="AW18" s="45"/>
      <c r="AX18" s="45"/>
      <c r="AY18" s="45"/>
      <c r="AZ18" s="45"/>
      <c r="BA18" s="45"/>
      <c r="BE18" s="19" t="s">
        <v>113</v>
      </c>
      <c r="BF18" s="20"/>
      <c r="BG18" s="20"/>
      <c r="BH18" s="20"/>
      <c r="BI18" s="20"/>
      <c r="BJ18" s="20"/>
      <c r="BK18" s="20"/>
      <c r="BL18" s="21"/>
    </row>
    <row r="19" spans="1:64" ht="15.75" x14ac:dyDescent="0.25">
      <c r="A19" t="s">
        <v>22</v>
      </c>
      <c r="B19" s="12"/>
      <c r="J19" s="1"/>
    </row>
    <row r="20" spans="1:64" ht="16.5" thickBot="1" x14ac:dyDescent="0.3">
      <c r="A20" t="s">
        <v>28</v>
      </c>
      <c r="B20" s="12"/>
      <c r="J20" s="1"/>
      <c r="BE20" t="s">
        <v>114</v>
      </c>
    </row>
    <row r="21" spans="1:64" ht="16.5" thickBot="1" x14ac:dyDescent="0.3">
      <c r="B21" s="12"/>
      <c r="J21" s="1"/>
      <c r="U21" s="19" t="s">
        <v>35</v>
      </c>
      <c r="V21" s="20"/>
      <c r="W21" s="20"/>
      <c r="X21" s="20"/>
      <c r="Y21" s="20"/>
      <c r="Z21" s="20"/>
      <c r="AA21" s="20"/>
      <c r="AB21" s="20"/>
      <c r="AC21" s="21"/>
      <c r="AH21" s="19" t="s">
        <v>65</v>
      </c>
      <c r="AI21" s="20"/>
      <c r="AJ21" s="20"/>
      <c r="AK21" s="20"/>
      <c r="AL21" s="20"/>
      <c r="AM21" s="20"/>
      <c r="AN21" s="20"/>
      <c r="AO21" s="20"/>
      <c r="AP21" s="21"/>
      <c r="AT21" s="19" t="s">
        <v>81</v>
      </c>
      <c r="AU21" s="20"/>
      <c r="AV21" s="20"/>
      <c r="AW21" s="20"/>
      <c r="AX21" s="20"/>
      <c r="AY21" s="20"/>
      <c r="AZ21" s="20"/>
      <c r="BA21" s="20"/>
      <c r="BB21" s="21"/>
      <c r="BJ21" t="s">
        <v>117</v>
      </c>
    </row>
    <row r="22" spans="1:64" ht="19.5" thickBot="1" x14ac:dyDescent="0.4">
      <c r="A22" s="1"/>
      <c r="D22" t="s">
        <v>11</v>
      </c>
      <c r="E22" t="s">
        <v>8</v>
      </c>
      <c r="F22" t="s">
        <v>9</v>
      </c>
      <c r="G22" t="s">
        <v>10</v>
      </c>
      <c r="I22" s="43" t="s">
        <v>3</v>
      </c>
      <c r="J22" t="s">
        <v>41</v>
      </c>
      <c r="K22" s="3" t="s">
        <v>4</v>
      </c>
      <c r="L22" s="3" t="s">
        <v>5</v>
      </c>
      <c r="M22" s="3" t="s">
        <v>6</v>
      </c>
      <c r="AT22" s="1" t="s">
        <v>82</v>
      </c>
      <c r="BE22" t="s">
        <v>115</v>
      </c>
      <c r="BI22">
        <f>AU42-4*AV42</f>
        <v>4669.9280261753784</v>
      </c>
      <c r="BJ22">
        <v>4600</v>
      </c>
    </row>
    <row r="23" spans="1:64" ht="19.5" thickBot="1" x14ac:dyDescent="0.4">
      <c r="C23" s="9" t="s">
        <v>1</v>
      </c>
      <c r="D23" s="3" t="s">
        <v>4</v>
      </c>
      <c r="E23" s="3" t="s">
        <v>5</v>
      </c>
      <c r="F23" s="3" t="s">
        <v>6</v>
      </c>
      <c r="G23" s="4" t="s">
        <v>3</v>
      </c>
      <c r="I23" s="44" t="s">
        <v>63</v>
      </c>
      <c r="J23" s="40" t="s">
        <v>64</v>
      </c>
      <c r="K23" s="41"/>
      <c r="L23" s="41"/>
      <c r="M23" s="42"/>
      <c r="BE23" t="s">
        <v>116</v>
      </c>
      <c r="BI23">
        <f>AU42+4*AV42</f>
        <v>14201.88574251434</v>
      </c>
      <c r="BJ23">
        <v>14200</v>
      </c>
    </row>
    <row r="24" spans="1:64" x14ac:dyDescent="0.25">
      <c r="C24">
        <v>1</v>
      </c>
      <c r="D24">
        <v>2</v>
      </c>
      <c r="E24">
        <v>47.14</v>
      </c>
      <c r="F24">
        <v>1</v>
      </c>
      <c r="G24">
        <v>675000</v>
      </c>
      <c r="I24" s="14">
        <f>G24</f>
        <v>675000</v>
      </c>
      <c r="J24" s="22">
        <v>1</v>
      </c>
      <c r="K24" s="23">
        <f>D24</f>
        <v>2</v>
      </c>
      <c r="L24" s="23">
        <f t="shared" ref="L24:M24" si="0">E24</f>
        <v>47.14</v>
      </c>
      <c r="M24" s="24">
        <f t="shared" si="0"/>
        <v>1</v>
      </c>
    </row>
    <row r="25" spans="1:64" x14ac:dyDescent="0.25">
      <c r="C25">
        <v>2</v>
      </c>
      <c r="D25">
        <v>3</v>
      </c>
      <c r="E25">
        <v>80</v>
      </c>
      <c r="F25">
        <v>1</v>
      </c>
      <c r="G25">
        <v>1034930</v>
      </c>
      <c r="I25" s="18">
        <f>G25</f>
        <v>1034930</v>
      </c>
      <c r="J25" s="25">
        <v>1</v>
      </c>
      <c r="K25" s="26">
        <f t="shared" ref="K25:K88" si="1">D25</f>
        <v>3</v>
      </c>
      <c r="L25" s="26">
        <f t="shared" ref="L25:L88" si="2">E25</f>
        <v>80</v>
      </c>
      <c r="M25" s="27">
        <f t="shared" ref="M25:M88" si="3">F25</f>
        <v>1</v>
      </c>
      <c r="AU25" s="1" t="s">
        <v>66</v>
      </c>
      <c r="BE25" t="s">
        <v>118</v>
      </c>
      <c r="BG25">
        <f>BJ23-BJ22</f>
        <v>9600</v>
      </c>
    </row>
    <row r="26" spans="1:64" x14ac:dyDescent="0.25">
      <c r="C26">
        <v>3</v>
      </c>
      <c r="D26">
        <v>4</v>
      </c>
      <c r="E26">
        <v>80.31</v>
      </c>
      <c r="F26">
        <v>1</v>
      </c>
      <c r="G26">
        <v>865000</v>
      </c>
      <c r="I26" s="18">
        <f>G26</f>
        <v>865000</v>
      </c>
      <c r="J26" s="25">
        <v>1</v>
      </c>
      <c r="K26" s="26">
        <f t="shared" si="1"/>
        <v>4</v>
      </c>
      <c r="L26" s="26">
        <f t="shared" si="2"/>
        <v>80.31</v>
      </c>
      <c r="M26" s="27">
        <f t="shared" si="3"/>
        <v>1</v>
      </c>
      <c r="AU26" s="1" t="s">
        <v>84</v>
      </c>
    </row>
    <row r="27" spans="1:64" ht="15.75" thickBot="1" x14ac:dyDescent="0.3">
      <c r="C27">
        <v>4</v>
      </c>
      <c r="D27">
        <v>2</v>
      </c>
      <c r="E27">
        <v>55</v>
      </c>
      <c r="F27">
        <v>1</v>
      </c>
      <c r="G27">
        <v>1045000</v>
      </c>
      <c r="I27" s="18">
        <f>G27</f>
        <v>1045000</v>
      </c>
      <c r="J27" s="25">
        <v>1</v>
      </c>
      <c r="K27" s="26">
        <f t="shared" si="1"/>
        <v>2</v>
      </c>
      <c r="L27" s="26">
        <f t="shared" si="2"/>
        <v>55</v>
      </c>
      <c r="M27" s="27">
        <f t="shared" si="3"/>
        <v>1</v>
      </c>
      <c r="U27" s="1" t="s">
        <v>36</v>
      </c>
      <c r="W27" t="s">
        <v>49</v>
      </c>
      <c r="AA27" t="s">
        <v>50</v>
      </c>
      <c r="AH27" s="1" t="s">
        <v>36</v>
      </c>
      <c r="AJ27" s="39" t="s">
        <v>68</v>
      </c>
      <c r="AN27" s="39" t="s">
        <v>67</v>
      </c>
      <c r="AT27" s="1" t="s">
        <v>53</v>
      </c>
      <c r="AU27" s="1" t="s">
        <v>83</v>
      </c>
      <c r="AW27" s="1" t="s">
        <v>85</v>
      </c>
      <c r="BE27" t="s">
        <v>119</v>
      </c>
      <c r="BF27">
        <v>200</v>
      </c>
      <c r="BG27" t="s">
        <v>120</v>
      </c>
    </row>
    <row r="28" spans="1:64" x14ac:dyDescent="0.25">
      <c r="C28">
        <v>5</v>
      </c>
      <c r="D28">
        <v>3</v>
      </c>
      <c r="E28">
        <v>97</v>
      </c>
      <c r="F28">
        <v>1</v>
      </c>
      <c r="G28">
        <v>725000</v>
      </c>
      <c r="I28" s="18">
        <f>G28</f>
        <v>725000</v>
      </c>
      <c r="J28" s="25">
        <v>1</v>
      </c>
      <c r="K28" s="26">
        <f t="shared" si="1"/>
        <v>3</v>
      </c>
      <c r="L28" s="26">
        <f t="shared" si="2"/>
        <v>97</v>
      </c>
      <c r="M28" s="27">
        <f t="shared" si="3"/>
        <v>1</v>
      </c>
      <c r="U28" s="14" t="s">
        <v>37</v>
      </c>
      <c r="V28" t="s">
        <v>41</v>
      </c>
      <c r="W28" s="14">
        <v>0</v>
      </c>
      <c r="X28" t="s">
        <v>46</v>
      </c>
      <c r="AA28" s="22" cm="1">
        <f t="array" ref="AA28:AD31">V14/(V13-2)*MINVERSE(AA35:AD38)</f>
        <v>1.1111111111111112E-8</v>
      </c>
      <c r="AB28" s="23">
        <v>0</v>
      </c>
      <c r="AC28" s="23">
        <v>0</v>
      </c>
      <c r="AD28" s="24">
        <v>0</v>
      </c>
      <c r="AH28" s="14" t="s">
        <v>37</v>
      </c>
      <c r="AI28" t="s">
        <v>41</v>
      </c>
      <c r="AJ28" s="14" cm="1">
        <f t="array" ref="AJ28:AJ31">MMULT(MINVERSE(_xlfn.ANCHORARRAY(AN28)),MMULT(_xlfn.ANCHORARRAY(AA28),W28:W31)+MMULT(MMULT(TRANSPOSE(X),X),_xlfn.ANCHORARRAY(AJ36)))</f>
        <v>-50964.342401787173</v>
      </c>
      <c r="AN28" s="22" cm="1">
        <f t="array" ref="AN28:AQ31">_xlfn.ANCHORARRAY(AA28)+MMULT(TRANSPOSE(X),X)</f>
        <v>200.0000000111111</v>
      </c>
      <c r="AO28" s="23">
        <v>529</v>
      </c>
      <c r="AP28" s="23">
        <v>14584.700000000003</v>
      </c>
      <c r="AQ28" s="24">
        <v>162</v>
      </c>
      <c r="AT28" t="s">
        <v>37</v>
      </c>
      <c r="AU28" s="14">
        <f>AJ28</f>
        <v>-50964.342401787173</v>
      </c>
      <c r="AW28" s="22" cm="1">
        <f t="array" ref="AW28:AZ31">AI14/(AI13-2)*MINVERSE(_xlfn.ANCHORARRAY(AN28))</f>
        <v>4961137665.6812696</v>
      </c>
      <c r="AX28" s="23">
        <v>-812263036.13591266</v>
      </c>
      <c r="AY28" s="23">
        <v>-6218661.8053650353</v>
      </c>
      <c r="AZ28" s="24">
        <v>-2325175748.4620013</v>
      </c>
      <c r="BG28" t="s">
        <v>121</v>
      </c>
    </row>
    <row r="29" spans="1:64" x14ac:dyDescent="0.25">
      <c r="C29">
        <v>6</v>
      </c>
      <c r="D29">
        <v>4</v>
      </c>
      <c r="E29">
        <v>75.89</v>
      </c>
      <c r="F29">
        <v>1</v>
      </c>
      <c r="G29">
        <v>872735</v>
      </c>
      <c r="I29" s="18">
        <f>G29</f>
        <v>872735</v>
      </c>
      <c r="J29" s="25">
        <v>1</v>
      </c>
      <c r="K29" s="26">
        <f t="shared" si="1"/>
        <v>4</v>
      </c>
      <c r="L29" s="26">
        <f t="shared" si="2"/>
        <v>75.89</v>
      </c>
      <c r="M29" s="27">
        <f t="shared" si="3"/>
        <v>1</v>
      </c>
      <c r="U29" s="18" t="s">
        <v>38</v>
      </c>
      <c r="V29" t="s">
        <v>42</v>
      </c>
      <c r="W29" s="18">
        <v>1000</v>
      </c>
      <c r="X29" t="s">
        <v>47</v>
      </c>
      <c r="AA29" s="25">
        <v>0</v>
      </c>
      <c r="AB29" s="26">
        <v>6.944444444444444E-8</v>
      </c>
      <c r="AC29" s="26">
        <v>0</v>
      </c>
      <c r="AD29" s="27">
        <v>0</v>
      </c>
      <c r="AH29" s="18" t="s">
        <v>38</v>
      </c>
      <c r="AI29" t="s">
        <v>42</v>
      </c>
      <c r="AJ29" s="18">
        <v>12061.232175156445</v>
      </c>
      <c r="AN29" s="25">
        <v>529</v>
      </c>
      <c r="AO29" s="26">
        <v>1645.0000000694445</v>
      </c>
      <c r="AP29" s="26">
        <v>44887.929999999993</v>
      </c>
      <c r="AQ29" s="27">
        <v>434</v>
      </c>
      <c r="AT29" t="s">
        <v>38</v>
      </c>
      <c r="AU29" s="18">
        <f t="shared" ref="AU29:AU31" si="4">AJ29</f>
        <v>12061.232175156445</v>
      </c>
      <c r="AW29" s="25">
        <v>-812263036.13591206</v>
      </c>
      <c r="AX29" s="26">
        <v>1323396978.7509036</v>
      </c>
      <c r="AY29" s="26">
        <v>-36426751.356303513</v>
      </c>
      <c r="AZ29" s="27">
        <v>-39204654.424324967</v>
      </c>
      <c r="BG29" t="s">
        <v>122</v>
      </c>
    </row>
    <row r="30" spans="1:64" x14ac:dyDescent="0.25">
      <c r="C30">
        <v>7</v>
      </c>
      <c r="D30">
        <v>2</v>
      </c>
      <c r="E30">
        <v>45</v>
      </c>
      <c r="F30">
        <v>1</v>
      </c>
      <c r="G30">
        <v>399000</v>
      </c>
      <c r="I30" s="18">
        <f>G30</f>
        <v>399000</v>
      </c>
      <c r="J30" s="25">
        <v>1</v>
      </c>
      <c r="K30" s="26">
        <f t="shared" si="1"/>
        <v>2</v>
      </c>
      <c r="L30" s="26">
        <f t="shared" si="2"/>
        <v>45</v>
      </c>
      <c r="M30" s="27">
        <f t="shared" si="3"/>
        <v>1</v>
      </c>
      <c r="U30" s="18" t="s">
        <v>39</v>
      </c>
      <c r="V30" t="s">
        <v>43</v>
      </c>
      <c r="W30" s="18">
        <v>7000</v>
      </c>
      <c r="X30" t="s">
        <v>47</v>
      </c>
      <c r="AA30" s="25">
        <v>0</v>
      </c>
      <c r="AB30" s="26">
        <v>0</v>
      </c>
      <c r="AC30" s="26">
        <v>6.944444444444444E-8</v>
      </c>
      <c r="AD30" s="27">
        <v>0</v>
      </c>
      <c r="AH30" s="18" t="s">
        <v>39</v>
      </c>
      <c r="AI30" t="s">
        <v>43</v>
      </c>
      <c r="AJ30" s="18">
        <v>9435.9068843448586</v>
      </c>
      <c r="AN30" s="25">
        <v>14584.700000000003</v>
      </c>
      <c r="AO30" s="26">
        <v>44887.929999999993</v>
      </c>
      <c r="AP30" s="26">
        <v>1292682.9556000698</v>
      </c>
      <c r="AQ30" s="27">
        <v>11980.660000000002</v>
      </c>
      <c r="AT30" t="s">
        <v>39</v>
      </c>
      <c r="AU30" s="18">
        <f t="shared" si="4"/>
        <v>9435.9068843448586</v>
      </c>
      <c r="AW30" s="25">
        <v>-6218661.8053650493</v>
      </c>
      <c r="AX30" s="26">
        <v>-36426751.356303506</v>
      </c>
      <c r="AY30" s="26">
        <v>1419659.6547824037</v>
      </c>
      <c r="AZ30" s="27">
        <v>-1184113.200483114</v>
      </c>
    </row>
    <row r="31" spans="1:64" ht="15.75" thickBot="1" x14ac:dyDescent="0.3">
      <c r="C31">
        <v>8</v>
      </c>
      <c r="D31">
        <v>3</v>
      </c>
      <c r="E31">
        <v>90</v>
      </c>
      <c r="F31">
        <v>1</v>
      </c>
      <c r="G31">
        <v>1990000</v>
      </c>
      <c r="I31" s="18">
        <f>G31</f>
        <v>1990000</v>
      </c>
      <c r="J31" s="25">
        <v>1</v>
      </c>
      <c r="K31" s="26">
        <f t="shared" si="1"/>
        <v>3</v>
      </c>
      <c r="L31" s="26">
        <f t="shared" si="2"/>
        <v>90</v>
      </c>
      <c r="M31" s="27">
        <f t="shared" si="3"/>
        <v>1</v>
      </c>
      <c r="U31" s="15" t="s">
        <v>40</v>
      </c>
      <c r="V31" t="s">
        <v>44</v>
      </c>
      <c r="W31" s="15">
        <v>0</v>
      </c>
      <c r="X31" t="s">
        <v>47</v>
      </c>
      <c r="AA31" s="28">
        <v>0</v>
      </c>
      <c r="AB31" s="29">
        <v>0</v>
      </c>
      <c r="AC31" s="29">
        <v>0</v>
      </c>
      <c r="AD31" s="30">
        <v>6.944444444444444E-8</v>
      </c>
      <c r="AH31" s="15" t="s">
        <v>40</v>
      </c>
      <c r="AI31" t="s">
        <v>44</v>
      </c>
      <c r="AJ31" s="15">
        <v>113975.71311211167</v>
      </c>
      <c r="AN31" s="28">
        <v>162</v>
      </c>
      <c r="AO31" s="29">
        <v>434</v>
      </c>
      <c r="AP31" s="29">
        <v>11980.660000000002</v>
      </c>
      <c r="AQ31" s="30">
        <v>162.00000006944444</v>
      </c>
      <c r="AT31" t="s">
        <v>40</v>
      </c>
      <c r="AU31" s="15">
        <f t="shared" si="4"/>
        <v>113975.71311211167</v>
      </c>
      <c r="AW31" s="28">
        <v>-2325175748.4620032</v>
      </c>
      <c r="AX31" s="29">
        <v>-39204654.424324036</v>
      </c>
      <c r="AY31" s="29">
        <v>-1184113.2004831245</v>
      </c>
      <c r="AZ31" s="30">
        <v>3105212022.8628983</v>
      </c>
      <c r="BE31" t="s">
        <v>123</v>
      </c>
    </row>
    <row r="32" spans="1:64" x14ac:dyDescent="0.25">
      <c r="C32">
        <v>9</v>
      </c>
      <c r="D32">
        <v>2</v>
      </c>
      <c r="E32">
        <v>31</v>
      </c>
      <c r="F32">
        <v>1</v>
      </c>
      <c r="G32">
        <v>395000</v>
      </c>
      <c r="I32" s="18">
        <f>G32</f>
        <v>395000</v>
      </c>
      <c r="J32" s="25">
        <v>1</v>
      </c>
      <c r="K32" s="26">
        <f t="shared" si="1"/>
        <v>2</v>
      </c>
      <c r="L32" s="26">
        <f t="shared" si="2"/>
        <v>31</v>
      </c>
      <c r="M32" s="27">
        <f t="shared" si="3"/>
        <v>1</v>
      </c>
      <c r="BG32">
        <f>BG25/BF27</f>
        <v>48</v>
      </c>
    </row>
    <row r="33" spans="3:59" x14ac:dyDescent="0.25">
      <c r="C33">
        <v>10</v>
      </c>
      <c r="D33">
        <v>3</v>
      </c>
      <c r="E33">
        <v>100</v>
      </c>
      <c r="F33">
        <v>0</v>
      </c>
      <c r="G33">
        <v>765000</v>
      </c>
      <c r="I33" s="18">
        <f>G33</f>
        <v>765000</v>
      </c>
      <c r="J33" s="25">
        <v>1</v>
      </c>
      <c r="K33" s="26">
        <f t="shared" si="1"/>
        <v>3</v>
      </c>
      <c r="L33" s="26">
        <f t="shared" si="2"/>
        <v>100</v>
      </c>
      <c r="M33" s="27">
        <f t="shared" si="3"/>
        <v>0</v>
      </c>
      <c r="V33" t="s">
        <v>51</v>
      </c>
      <c r="AT33" s="1" t="s">
        <v>86</v>
      </c>
    </row>
    <row r="34" spans="3:59" ht="15.75" thickBot="1" x14ac:dyDescent="0.3">
      <c r="C34">
        <v>11</v>
      </c>
      <c r="D34">
        <v>3</v>
      </c>
      <c r="E34">
        <v>70.25</v>
      </c>
      <c r="F34">
        <v>1</v>
      </c>
      <c r="G34">
        <v>467500</v>
      </c>
      <c r="I34" s="18">
        <f>G34</f>
        <v>467500</v>
      </c>
      <c r="J34" s="25">
        <v>1</v>
      </c>
      <c r="K34" s="26">
        <f t="shared" si="1"/>
        <v>3</v>
      </c>
      <c r="L34" s="26">
        <f t="shared" si="2"/>
        <v>70.25</v>
      </c>
      <c r="M34" s="27">
        <f t="shared" si="3"/>
        <v>1</v>
      </c>
      <c r="U34" t="s">
        <v>53</v>
      </c>
      <c r="V34" s="1" t="s">
        <v>57</v>
      </c>
      <c r="AA34" s="1" t="s">
        <v>54</v>
      </c>
      <c r="AT34" t="s">
        <v>87</v>
      </c>
      <c r="BG34" t="s">
        <v>124</v>
      </c>
    </row>
    <row r="35" spans="3:59" ht="15.75" thickBot="1" x14ac:dyDescent="0.3">
      <c r="C35">
        <v>12</v>
      </c>
      <c r="D35">
        <v>3</v>
      </c>
      <c r="E35">
        <v>72.38</v>
      </c>
      <c r="F35">
        <v>0</v>
      </c>
      <c r="G35">
        <v>543000</v>
      </c>
      <c r="I35" s="18">
        <f>G35</f>
        <v>543000</v>
      </c>
      <c r="J35" s="25">
        <v>1</v>
      </c>
      <c r="K35" s="26">
        <f t="shared" si="1"/>
        <v>3</v>
      </c>
      <c r="L35" s="26">
        <f t="shared" si="2"/>
        <v>72.38</v>
      </c>
      <c r="M35" s="27">
        <f t="shared" si="3"/>
        <v>0</v>
      </c>
      <c r="U35" s="14" t="s">
        <v>37</v>
      </c>
      <c r="V35" s="14">
        <v>5000</v>
      </c>
      <c r="AA35" s="22">
        <f>V35^2</f>
        <v>25000000</v>
      </c>
      <c r="AB35" s="23">
        <v>0</v>
      </c>
      <c r="AC35" s="23">
        <v>0</v>
      </c>
      <c r="AD35" s="24">
        <v>0</v>
      </c>
      <c r="AJ35" t="s">
        <v>73</v>
      </c>
      <c r="BG35" t="s">
        <v>39</v>
      </c>
    </row>
    <row r="36" spans="3:59" x14ac:dyDescent="0.25">
      <c r="C36">
        <v>13</v>
      </c>
      <c r="D36">
        <v>2</v>
      </c>
      <c r="E36">
        <v>40.340000000000003</v>
      </c>
      <c r="F36">
        <v>1</v>
      </c>
      <c r="G36">
        <v>564760</v>
      </c>
      <c r="I36" s="18">
        <f>G36</f>
        <v>564760</v>
      </c>
      <c r="J36" s="25">
        <v>1</v>
      </c>
      <c r="K36" s="26">
        <f t="shared" si="1"/>
        <v>2</v>
      </c>
      <c r="L36" s="26">
        <f t="shared" si="2"/>
        <v>40.340000000000003</v>
      </c>
      <c r="M36" s="27">
        <f t="shared" si="3"/>
        <v>1</v>
      </c>
      <c r="U36" s="18" t="s">
        <v>38</v>
      </c>
      <c r="V36" s="18">
        <v>2000</v>
      </c>
      <c r="AA36" s="25">
        <v>0</v>
      </c>
      <c r="AB36" s="26">
        <f>V36^2</f>
        <v>4000000</v>
      </c>
      <c r="AC36" s="26">
        <v>0</v>
      </c>
      <c r="AD36" s="27">
        <v>0</v>
      </c>
      <c r="AI36" s="14" t="s">
        <v>69</v>
      </c>
      <c r="AJ36" s="14" cm="1">
        <f t="array" ref="AJ36:AJ39">MMULT(MINVERSE(MMULT(TRANSPOSE(X),X)),MMULT(TRANSPOSE(X),y))</f>
        <v>-50964.342631265055</v>
      </c>
      <c r="AU36" s="1" t="s">
        <v>91</v>
      </c>
      <c r="BG36">
        <f>BJ22</f>
        <v>4600</v>
      </c>
    </row>
    <row r="37" spans="3:59" x14ac:dyDescent="0.25">
      <c r="C37">
        <v>14</v>
      </c>
      <c r="D37">
        <v>3</v>
      </c>
      <c r="E37">
        <v>116</v>
      </c>
      <c r="F37">
        <v>1</v>
      </c>
      <c r="G37">
        <v>1400000</v>
      </c>
      <c r="I37" s="18">
        <f>G37</f>
        <v>1400000</v>
      </c>
      <c r="J37" s="25">
        <v>1</v>
      </c>
      <c r="K37" s="26">
        <f t="shared" si="1"/>
        <v>3</v>
      </c>
      <c r="L37" s="26">
        <f t="shared" si="2"/>
        <v>116</v>
      </c>
      <c r="M37" s="27">
        <f t="shared" si="3"/>
        <v>1</v>
      </c>
      <c r="U37" s="18" t="s">
        <v>39</v>
      </c>
      <c r="V37" s="18">
        <v>2000</v>
      </c>
      <c r="AA37" s="25">
        <v>0</v>
      </c>
      <c r="AB37" s="26">
        <v>0</v>
      </c>
      <c r="AC37" s="26">
        <f>V37^2</f>
        <v>4000000</v>
      </c>
      <c r="AD37" s="27">
        <v>0</v>
      </c>
      <c r="AI37" s="18" t="s">
        <v>70</v>
      </c>
      <c r="AJ37" s="18">
        <v>12061.232187347799</v>
      </c>
      <c r="AU37" s="1" t="s">
        <v>90</v>
      </c>
      <c r="BG37">
        <v>4648</v>
      </c>
    </row>
    <row r="38" spans="3:59" ht="15.75" thickBot="1" x14ac:dyDescent="0.3">
      <c r="C38">
        <v>15</v>
      </c>
      <c r="D38">
        <v>1</v>
      </c>
      <c r="E38">
        <v>110.67</v>
      </c>
      <c r="F38">
        <v>1</v>
      </c>
      <c r="G38">
        <v>885360</v>
      </c>
      <c r="I38" s="18">
        <f>G38</f>
        <v>885360</v>
      </c>
      <c r="J38" s="25">
        <v>1</v>
      </c>
      <c r="K38" s="26">
        <f t="shared" si="1"/>
        <v>1</v>
      </c>
      <c r="L38" s="26">
        <f t="shared" si="2"/>
        <v>110.67</v>
      </c>
      <c r="M38" s="27">
        <f t="shared" si="3"/>
        <v>1</v>
      </c>
      <c r="U38" s="15" t="s">
        <v>40</v>
      </c>
      <c r="V38" s="15">
        <v>2000</v>
      </c>
      <c r="AA38" s="28">
        <v>0</v>
      </c>
      <c r="AB38" s="29">
        <v>0</v>
      </c>
      <c r="AC38" s="29">
        <v>0</v>
      </c>
      <c r="AD38" s="30">
        <f>V38^2</f>
        <v>4000000</v>
      </c>
      <c r="AI38" s="18" t="s">
        <v>71</v>
      </c>
      <c r="AJ38" s="18">
        <v>9435.9068839918073</v>
      </c>
      <c r="AU38" s="1" t="s">
        <v>89</v>
      </c>
      <c r="AW38" s="1" t="s">
        <v>97</v>
      </c>
      <c r="BG38">
        <v>4696</v>
      </c>
    </row>
    <row r="39" spans="3:59" ht="15.75" thickBot="1" x14ac:dyDescent="0.3">
      <c r="C39">
        <v>16</v>
      </c>
      <c r="D39">
        <v>4</v>
      </c>
      <c r="E39">
        <v>117</v>
      </c>
      <c r="F39">
        <v>1</v>
      </c>
      <c r="G39">
        <v>1290000</v>
      </c>
      <c r="I39" s="18">
        <f>G39</f>
        <v>1290000</v>
      </c>
      <c r="J39" s="25">
        <v>1</v>
      </c>
      <c r="K39" s="26">
        <f t="shared" si="1"/>
        <v>4</v>
      </c>
      <c r="L39" s="26">
        <f t="shared" si="2"/>
        <v>117</v>
      </c>
      <c r="M39" s="27">
        <f t="shared" si="3"/>
        <v>1</v>
      </c>
      <c r="AI39" s="15" t="s">
        <v>72</v>
      </c>
      <c r="AJ39" s="15">
        <v>113975.71338389395</v>
      </c>
      <c r="AS39" t="s">
        <v>93</v>
      </c>
      <c r="AT39" s="1" t="s">
        <v>53</v>
      </c>
      <c r="AU39" s="1" t="s">
        <v>88</v>
      </c>
      <c r="AV39" s="1" t="s">
        <v>92</v>
      </c>
      <c r="AW39" s="1" t="s">
        <v>96</v>
      </c>
      <c r="AX39" s="1" t="s">
        <v>98</v>
      </c>
      <c r="AY39" s="1" t="s">
        <v>99</v>
      </c>
      <c r="AZ39" s="1" t="s">
        <v>110</v>
      </c>
      <c r="BG39">
        <v>4744</v>
      </c>
    </row>
    <row r="40" spans="3:59" x14ac:dyDescent="0.25">
      <c r="C40">
        <v>17</v>
      </c>
      <c r="D40">
        <v>2</v>
      </c>
      <c r="E40">
        <v>61</v>
      </c>
      <c r="F40">
        <v>1</v>
      </c>
      <c r="G40">
        <v>549000</v>
      </c>
      <c r="I40" s="18">
        <f>G40</f>
        <v>549000</v>
      </c>
      <c r="J40" s="25">
        <v>1</v>
      </c>
      <c r="K40" s="26">
        <f t="shared" si="1"/>
        <v>2</v>
      </c>
      <c r="L40" s="26">
        <f t="shared" si="2"/>
        <v>61</v>
      </c>
      <c r="M40" s="27">
        <f t="shared" si="3"/>
        <v>1</v>
      </c>
      <c r="AA40" t="s">
        <v>55</v>
      </c>
      <c r="AS40">
        <v>1</v>
      </c>
      <c r="AT40" t="s">
        <v>37</v>
      </c>
      <c r="AU40" s="14">
        <f>AU28</f>
        <v>-50964.342401787173</v>
      </c>
      <c r="AV40" s="14" cm="1">
        <f t="array" ref="AV40">SQRT(INDEX(_xlfn.ANCHORARRAY($AW$28),AS40,AS40))</f>
        <v>70435.343867132993</v>
      </c>
      <c r="AW40" s="22">
        <f>$AI$13/($AI$13-2)/AV40^2</f>
        <v>2.035710622631419E-10</v>
      </c>
      <c r="AX40" s="48">
        <f>AU40-$AZ$53/AW40^0.5</f>
        <v>-189157.63568719046</v>
      </c>
      <c r="AY40" s="49">
        <f>AU40+$AZ$53/AW40^0.5</f>
        <v>87228.950883616111</v>
      </c>
      <c r="AZ40" t="s">
        <v>111</v>
      </c>
      <c r="BG40">
        <v>4792</v>
      </c>
    </row>
    <row r="41" spans="3:59" x14ac:dyDescent="0.25">
      <c r="C41">
        <v>18</v>
      </c>
      <c r="D41">
        <v>3</v>
      </c>
      <c r="E41">
        <v>65</v>
      </c>
      <c r="F41">
        <v>1</v>
      </c>
      <c r="G41">
        <v>650000</v>
      </c>
      <c r="I41" s="18">
        <f>G41</f>
        <v>650000</v>
      </c>
      <c r="J41" s="25">
        <v>1</v>
      </c>
      <c r="K41" s="26">
        <f t="shared" si="1"/>
        <v>3</v>
      </c>
      <c r="L41" s="26">
        <f t="shared" si="2"/>
        <v>65</v>
      </c>
      <c r="M41" s="27">
        <f t="shared" si="3"/>
        <v>1</v>
      </c>
      <c r="AA41" t="s">
        <v>56</v>
      </c>
      <c r="AS41">
        <v>2</v>
      </c>
      <c r="AT41" t="s">
        <v>38</v>
      </c>
      <c r="AU41" s="18">
        <f>AU29</f>
        <v>12061.232175156445</v>
      </c>
      <c r="AV41" s="18" cm="1">
        <f t="array" ref="AV41">SQRT(INDEX(_xlfn.ANCHORARRAY($AW$28),AS41,AS41))</f>
        <v>36378.523592236445</v>
      </c>
      <c r="AW41" s="25">
        <f t="shared" ref="AW41:AW43" si="5">$AI$13/($AI$13-2)/AV41^2</f>
        <v>7.6314520952712324E-10</v>
      </c>
      <c r="AX41" s="25">
        <f t="shared" ref="AX41:AX46" si="6">AU41-$AZ$53/AW41^0.5</f>
        <v>-59312.991390148673</v>
      </c>
      <c r="AY41" s="27">
        <f t="shared" ref="AY41:AY46" si="7">AU41+$AZ$53/AW41^0.5</f>
        <v>83435.455740461563</v>
      </c>
      <c r="AZ41" t="s">
        <v>111</v>
      </c>
      <c r="BG41">
        <v>4840</v>
      </c>
    </row>
    <row r="42" spans="3:59" x14ac:dyDescent="0.25">
      <c r="C42">
        <v>19</v>
      </c>
      <c r="D42">
        <v>2</v>
      </c>
      <c r="E42">
        <v>48</v>
      </c>
      <c r="F42">
        <v>1</v>
      </c>
      <c r="G42">
        <v>530000</v>
      </c>
      <c r="I42" s="18">
        <f>G42</f>
        <v>530000</v>
      </c>
      <c r="J42" s="25">
        <v>1</v>
      </c>
      <c r="K42" s="26">
        <f t="shared" si="1"/>
        <v>2</v>
      </c>
      <c r="L42" s="26">
        <f t="shared" si="2"/>
        <v>48</v>
      </c>
      <c r="M42" s="27">
        <f t="shared" si="3"/>
        <v>1</v>
      </c>
      <c r="AS42">
        <v>3</v>
      </c>
      <c r="AT42" t="s">
        <v>39</v>
      </c>
      <c r="AU42" s="18">
        <f>AU30</f>
        <v>9435.9068843448586</v>
      </c>
      <c r="AV42" s="18" cm="1">
        <f t="array" ref="AV42">SQRT(INDEX(_xlfn.ANCHORARRAY($AW$28),AS42,AS42))</f>
        <v>1191.49471454237</v>
      </c>
      <c r="AW42" s="25">
        <f t="shared" si="5"/>
        <v>7.1139872238689331E-7</v>
      </c>
      <c r="AX42" s="25">
        <f t="shared" si="6"/>
        <v>7098.2086565153113</v>
      </c>
      <c r="AY42" s="27">
        <f t="shared" si="7"/>
        <v>11773.605112174406</v>
      </c>
      <c r="AZ42" t="s">
        <v>112</v>
      </c>
      <c r="BG42">
        <v>4888</v>
      </c>
    </row>
    <row r="43" spans="3:59" ht="15.75" thickBot="1" x14ac:dyDescent="0.3">
      <c r="C43">
        <v>20</v>
      </c>
      <c r="D43">
        <v>1</v>
      </c>
      <c r="E43">
        <v>26.7</v>
      </c>
      <c r="F43">
        <v>1</v>
      </c>
      <c r="G43">
        <v>120150</v>
      </c>
      <c r="I43" s="18">
        <f>G43</f>
        <v>120150</v>
      </c>
      <c r="J43" s="25">
        <v>1</v>
      </c>
      <c r="K43" s="26">
        <f t="shared" si="1"/>
        <v>1</v>
      </c>
      <c r="L43" s="26">
        <f t="shared" si="2"/>
        <v>26.7</v>
      </c>
      <c r="M43" s="27">
        <f t="shared" si="3"/>
        <v>1</v>
      </c>
      <c r="AS43">
        <v>4</v>
      </c>
      <c r="AT43" t="s">
        <v>40</v>
      </c>
      <c r="AU43" s="15">
        <f>AU31</f>
        <v>113975.71311211167</v>
      </c>
      <c r="AV43" s="15" cm="1">
        <f t="array" ref="AV43">SQRT(INDEX(_xlfn.ANCHORARRAY($AW$28),AS43,AS43))</f>
        <v>55724.429318413822</v>
      </c>
      <c r="AW43" s="28">
        <f t="shared" si="5"/>
        <v>3.2524158002753277E-10</v>
      </c>
      <c r="AX43" s="28">
        <f t="shared" si="6"/>
        <v>4645.0563542242598</v>
      </c>
      <c r="AY43" s="30">
        <f t="shared" si="7"/>
        <v>223306.36986999906</v>
      </c>
      <c r="AZ43" t="s">
        <v>112</v>
      </c>
      <c r="BG43">
        <v>4936</v>
      </c>
    </row>
    <row r="44" spans="3:59" x14ac:dyDescent="0.25">
      <c r="C44">
        <v>21</v>
      </c>
      <c r="D44">
        <v>4</v>
      </c>
      <c r="E44">
        <v>100</v>
      </c>
      <c r="F44">
        <v>1</v>
      </c>
      <c r="G44">
        <v>699000</v>
      </c>
      <c r="I44" s="18">
        <f>G44</f>
        <v>699000</v>
      </c>
      <c r="J44" s="25">
        <v>1</v>
      </c>
      <c r="K44" s="26">
        <f t="shared" si="1"/>
        <v>4</v>
      </c>
      <c r="L44" s="26">
        <f t="shared" si="2"/>
        <v>100</v>
      </c>
      <c r="M44" s="27">
        <f t="shared" si="3"/>
        <v>1</v>
      </c>
      <c r="AU44" s="1" t="s">
        <v>94</v>
      </c>
      <c r="BG44">
        <v>4984</v>
      </c>
    </row>
    <row r="45" spans="3:59" ht="15.75" thickBot="1" x14ac:dyDescent="0.3">
      <c r="C45">
        <v>22</v>
      </c>
      <c r="D45">
        <v>4</v>
      </c>
      <c r="E45">
        <v>122.21</v>
      </c>
      <c r="F45">
        <v>1</v>
      </c>
      <c r="G45">
        <v>1680000</v>
      </c>
      <c r="I45" s="18">
        <f>G45</f>
        <v>1680000</v>
      </c>
      <c r="J45" s="25">
        <v>1</v>
      </c>
      <c r="K45" s="26">
        <f t="shared" si="1"/>
        <v>4</v>
      </c>
      <c r="L45" s="26">
        <f t="shared" si="2"/>
        <v>122.21</v>
      </c>
      <c r="M45" s="27">
        <f t="shared" si="3"/>
        <v>1</v>
      </c>
      <c r="AU45" s="46" t="s">
        <v>95</v>
      </c>
      <c r="AV45" s="46" t="s">
        <v>52</v>
      </c>
      <c r="BG45">
        <v>5032</v>
      </c>
    </row>
    <row r="46" spans="3:59" x14ac:dyDescent="0.25">
      <c r="C46">
        <v>23</v>
      </c>
      <c r="D46">
        <v>2</v>
      </c>
      <c r="E46">
        <v>50.08</v>
      </c>
      <c r="F46">
        <v>1</v>
      </c>
      <c r="G46">
        <v>545000</v>
      </c>
      <c r="I46" s="18">
        <f>G46</f>
        <v>545000</v>
      </c>
      <c r="J46" s="25">
        <v>1</v>
      </c>
      <c r="K46" s="26">
        <f t="shared" si="1"/>
        <v>2</v>
      </c>
      <c r="L46" s="26">
        <f t="shared" si="2"/>
        <v>50.08</v>
      </c>
      <c r="M46" s="27">
        <f t="shared" si="3"/>
        <v>1</v>
      </c>
      <c r="AU46" s="14">
        <f>W28</f>
        <v>0</v>
      </c>
      <c r="AV46" s="24">
        <f>V35</f>
        <v>5000</v>
      </c>
      <c r="BG46">
        <v>5080</v>
      </c>
    </row>
    <row r="47" spans="3:59" x14ac:dyDescent="0.25">
      <c r="C47">
        <v>24</v>
      </c>
      <c r="D47">
        <v>3</v>
      </c>
      <c r="E47">
        <v>81.3</v>
      </c>
      <c r="F47">
        <v>1</v>
      </c>
      <c r="G47">
        <v>730000</v>
      </c>
      <c r="I47" s="18">
        <f>G47</f>
        <v>730000</v>
      </c>
      <c r="J47" s="25">
        <v>1</v>
      </c>
      <c r="K47" s="26">
        <f t="shared" si="1"/>
        <v>3</v>
      </c>
      <c r="L47" s="26">
        <f t="shared" si="2"/>
        <v>81.3</v>
      </c>
      <c r="M47" s="27">
        <f t="shared" si="3"/>
        <v>1</v>
      </c>
      <c r="AU47" s="18">
        <f t="shared" ref="AU47:AU49" si="8">W29</f>
        <v>1000</v>
      </c>
      <c r="AV47" s="27">
        <f t="shared" ref="AV47:AV49" si="9">V36</f>
        <v>2000</v>
      </c>
      <c r="AY47" t="s">
        <v>100</v>
      </c>
      <c r="BG47">
        <v>5128</v>
      </c>
    </row>
    <row r="48" spans="3:59" x14ac:dyDescent="0.25">
      <c r="C48">
        <v>25</v>
      </c>
      <c r="D48">
        <v>3</v>
      </c>
      <c r="E48">
        <v>55.2</v>
      </c>
      <c r="F48">
        <v>1</v>
      </c>
      <c r="G48">
        <v>580000</v>
      </c>
      <c r="I48" s="18">
        <f>G48</f>
        <v>580000</v>
      </c>
      <c r="J48" s="25">
        <v>1</v>
      </c>
      <c r="K48" s="26">
        <f t="shared" si="1"/>
        <v>3</v>
      </c>
      <c r="L48" s="26">
        <f t="shared" si="2"/>
        <v>55.2</v>
      </c>
      <c r="M48" s="27">
        <f t="shared" si="3"/>
        <v>1</v>
      </c>
      <c r="AU48" s="18">
        <f t="shared" si="8"/>
        <v>7000</v>
      </c>
      <c r="AV48" s="27">
        <f t="shared" si="9"/>
        <v>2000</v>
      </c>
      <c r="AY48" t="s">
        <v>101</v>
      </c>
      <c r="AZ48" s="47">
        <v>0.95</v>
      </c>
      <c r="BA48" t="s">
        <v>102</v>
      </c>
      <c r="BG48">
        <v>5176</v>
      </c>
    </row>
    <row r="49" spans="3:59" ht="15.75" thickBot="1" x14ac:dyDescent="0.3">
      <c r="C49">
        <v>26</v>
      </c>
      <c r="D49">
        <v>2</v>
      </c>
      <c r="E49">
        <v>46.1</v>
      </c>
      <c r="F49">
        <v>1</v>
      </c>
      <c r="G49">
        <v>590000</v>
      </c>
      <c r="I49" s="18">
        <f>G49</f>
        <v>590000</v>
      </c>
      <c r="J49" s="25">
        <v>1</v>
      </c>
      <c r="K49" s="26">
        <f t="shared" si="1"/>
        <v>2</v>
      </c>
      <c r="L49" s="26">
        <f t="shared" si="2"/>
        <v>46.1</v>
      </c>
      <c r="M49" s="27">
        <f t="shared" si="3"/>
        <v>1</v>
      </c>
      <c r="AU49" s="15">
        <f t="shared" si="8"/>
        <v>0</v>
      </c>
      <c r="AV49" s="30">
        <f t="shared" si="9"/>
        <v>2000</v>
      </c>
      <c r="BA49" t="s">
        <v>103</v>
      </c>
      <c r="BG49">
        <v>5224</v>
      </c>
    </row>
    <row r="50" spans="3:59" x14ac:dyDescent="0.25">
      <c r="C50">
        <v>27</v>
      </c>
      <c r="D50">
        <v>2</v>
      </c>
      <c r="E50">
        <v>82</v>
      </c>
      <c r="F50">
        <v>1</v>
      </c>
      <c r="G50">
        <v>799000</v>
      </c>
      <c r="I50" s="18">
        <f>G50</f>
        <v>799000</v>
      </c>
      <c r="J50" s="25">
        <v>1</v>
      </c>
      <c r="K50" s="26">
        <f t="shared" si="1"/>
        <v>2</v>
      </c>
      <c r="L50" s="26">
        <f t="shared" si="2"/>
        <v>82</v>
      </c>
      <c r="M50" s="27">
        <f t="shared" si="3"/>
        <v>1</v>
      </c>
      <c r="AY50" t="s">
        <v>104</v>
      </c>
      <c r="AZ50">
        <f>1-AZ48</f>
        <v>5.0000000000000044E-2</v>
      </c>
      <c r="BA50" s="45" t="s">
        <v>105</v>
      </c>
      <c r="BB50" s="45"/>
      <c r="BC50" s="45"/>
      <c r="BD50" s="45"/>
      <c r="BE50" s="45"/>
      <c r="BG50">
        <v>5272</v>
      </c>
    </row>
    <row r="51" spans="3:59" x14ac:dyDescent="0.25">
      <c r="C51">
        <v>28</v>
      </c>
      <c r="D51">
        <v>3</v>
      </c>
      <c r="E51">
        <v>100</v>
      </c>
      <c r="F51">
        <v>0</v>
      </c>
      <c r="G51">
        <v>715000</v>
      </c>
      <c r="I51" s="18">
        <f>G51</f>
        <v>715000</v>
      </c>
      <c r="J51" s="25">
        <v>1</v>
      </c>
      <c r="K51" s="26">
        <f t="shared" si="1"/>
        <v>3</v>
      </c>
      <c r="L51" s="26">
        <f t="shared" si="2"/>
        <v>100</v>
      </c>
      <c r="M51" s="27">
        <f t="shared" si="3"/>
        <v>0</v>
      </c>
      <c r="BA51" s="45"/>
      <c r="BB51" s="45"/>
      <c r="BC51" s="45"/>
      <c r="BD51" s="45"/>
      <c r="BE51" s="45"/>
      <c r="BG51">
        <v>5320</v>
      </c>
    </row>
    <row r="52" spans="3:59" x14ac:dyDescent="0.25">
      <c r="C52">
        <v>29</v>
      </c>
      <c r="D52">
        <v>3</v>
      </c>
      <c r="E52">
        <v>109.25</v>
      </c>
      <c r="F52">
        <v>1</v>
      </c>
      <c r="G52">
        <v>1573415</v>
      </c>
      <c r="I52" s="18">
        <f>G52</f>
        <v>1573415</v>
      </c>
      <c r="J52" s="25">
        <v>1</v>
      </c>
      <c r="K52" s="26">
        <f t="shared" si="1"/>
        <v>3</v>
      </c>
      <c r="L52" s="26">
        <f t="shared" si="2"/>
        <v>109.25</v>
      </c>
      <c r="M52" s="27">
        <f t="shared" si="3"/>
        <v>1</v>
      </c>
      <c r="BA52" t="s">
        <v>106</v>
      </c>
      <c r="BG52">
        <v>5368</v>
      </c>
    </row>
    <row r="53" spans="3:59" x14ac:dyDescent="0.25">
      <c r="C53">
        <v>30</v>
      </c>
      <c r="D53">
        <v>4</v>
      </c>
      <c r="E53">
        <v>130</v>
      </c>
      <c r="F53">
        <v>0</v>
      </c>
      <c r="G53">
        <v>1400000</v>
      </c>
      <c r="I53" s="18">
        <f>G53</f>
        <v>1400000</v>
      </c>
      <c r="J53" s="25">
        <v>1</v>
      </c>
      <c r="K53" s="26">
        <f t="shared" si="1"/>
        <v>4</v>
      </c>
      <c r="L53" s="26">
        <f t="shared" si="2"/>
        <v>130</v>
      </c>
      <c r="M53" s="27">
        <f t="shared" si="3"/>
        <v>0</v>
      </c>
      <c r="AY53" t="s">
        <v>107</v>
      </c>
      <c r="AZ53">
        <f>_xlfn.T.INV.2T(AZ50,AI13)</f>
        <v>1.9717188484634527</v>
      </c>
      <c r="BA53" t="s">
        <v>108</v>
      </c>
      <c r="BG53">
        <v>5416</v>
      </c>
    </row>
    <row r="54" spans="3:59" x14ac:dyDescent="0.25">
      <c r="C54">
        <v>31</v>
      </c>
      <c r="D54">
        <v>3</v>
      </c>
      <c r="E54">
        <v>88.3</v>
      </c>
      <c r="F54">
        <v>1</v>
      </c>
      <c r="G54">
        <v>790000</v>
      </c>
      <c r="I54" s="18">
        <f>G54</f>
        <v>790000</v>
      </c>
      <c r="J54" s="25">
        <v>1</v>
      </c>
      <c r="K54" s="26">
        <f t="shared" si="1"/>
        <v>3</v>
      </c>
      <c r="L54" s="26">
        <f t="shared" si="2"/>
        <v>88.3</v>
      </c>
      <c r="M54" s="27">
        <f t="shared" si="3"/>
        <v>1</v>
      </c>
      <c r="BG54">
        <v>5464</v>
      </c>
    </row>
    <row r="55" spans="3:59" x14ac:dyDescent="0.25">
      <c r="C55">
        <v>32</v>
      </c>
      <c r="D55">
        <v>1</v>
      </c>
      <c r="E55">
        <v>37.299999999999997</v>
      </c>
      <c r="F55">
        <v>1</v>
      </c>
      <c r="G55">
        <v>443870</v>
      </c>
      <c r="I55" s="18">
        <f>G55</f>
        <v>443870</v>
      </c>
      <c r="J55" s="25">
        <v>1</v>
      </c>
      <c r="K55" s="26">
        <f t="shared" si="1"/>
        <v>1</v>
      </c>
      <c r="L55" s="26">
        <f t="shared" si="2"/>
        <v>37.299999999999997</v>
      </c>
      <c r="M55" s="27">
        <f t="shared" si="3"/>
        <v>1</v>
      </c>
      <c r="AX55" s="1" t="s">
        <v>109</v>
      </c>
      <c r="BG55">
        <v>5512</v>
      </c>
    </row>
    <row r="56" spans="3:59" x14ac:dyDescent="0.25">
      <c r="C56">
        <v>33</v>
      </c>
      <c r="D56">
        <v>2</v>
      </c>
      <c r="E56">
        <v>54</v>
      </c>
      <c r="F56">
        <v>1</v>
      </c>
      <c r="G56">
        <v>470000</v>
      </c>
      <c r="I56" s="18">
        <f>G56</f>
        <v>470000</v>
      </c>
      <c r="J56" s="25">
        <v>1</v>
      </c>
      <c r="K56" s="26">
        <f t="shared" si="1"/>
        <v>2</v>
      </c>
      <c r="L56" s="26">
        <f t="shared" si="2"/>
        <v>54</v>
      </c>
      <c r="M56" s="27">
        <f t="shared" si="3"/>
        <v>1</v>
      </c>
      <c r="BG56">
        <v>5560</v>
      </c>
    </row>
    <row r="57" spans="3:59" x14ac:dyDescent="0.25">
      <c r="C57">
        <v>34</v>
      </c>
      <c r="D57">
        <v>3</v>
      </c>
      <c r="E57">
        <v>78</v>
      </c>
      <c r="F57">
        <v>1</v>
      </c>
      <c r="G57">
        <v>627000</v>
      </c>
      <c r="I57" s="18">
        <f>G57</f>
        <v>627000</v>
      </c>
      <c r="J57" s="25">
        <v>1</v>
      </c>
      <c r="K57" s="26">
        <f t="shared" si="1"/>
        <v>3</v>
      </c>
      <c r="L57" s="26">
        <f t="shared" si="2"/>
        <v>78</v>
      </c>
      <c r="M57" s="27">
        <f t="shared" si="3"/>
        <v>1</v>
      </c>
      <c r="BG57">
        <v>5608</v>
      </c>
    </row>
    <row r="58" spans="3:59" x14ac:dyDescent="0.25">
      <c r="C58">
        <v>35</v>
      </c>
      <c r="D58" s="6">
        <v>3</v>
      </c>
      <c r="E58">
        <v>77.5</v>
      </c>
      <c r="F58">
        <v>1</v>
      </c>
      <c r="G58">
        <v>750000</v>
      </c>
      <c r="I58" s="18">
        <f>G58</f>
        <v>750000</v>
      </c>
      <c r="J58" s="25">
        <v>1</v>
      </c>
      <c r="K58" s="26">
        <f t="shared" si="1"/>
        <v>3</v>
      </c>
      <c r="L58" s="26">
        <f t="shared" si="2"/>
        <v>77.5</v>
      </c>
      <c r="M58" s="27">
        <f t="shared" si="3"/>
        <v>1</v>
      </c>
      <c r="BG58">
        <v>5656</v>
      </c>
    </row>
    <row r="59" spans="3:59" x14ac:dyDescent="0.25">
      <c r="C59">
        <v>36</v>
      </c>
      <c r="D59">
        <v>2</v>
      </c>
      <c r="E59">
        <v>54.5</v>
      </c>
      <c r="F59">
        <v>0</v>
      </c>
      <c r="G59">
        <v>440000</v>
      </c>
      <c r="I59" s="18">
        <f>G59</f>
        <v>440000</v>
      </c>
      <c r="J59" s="25">
        <v>1</v>
      </c>
      <c r="K59" s="26">
        <f t="shared" si="1"/>
        <v>2</v>
      </c>
      <c r="L59" s="26">
        <f t="shared" si="2"/>
        <v>54.5</v>
      </c>
      <c r="M59" s="27">
        <f t="shared" si="3"/>
        <v>0</v>
      </c>
      <c r="BG59">
        <v>5704</v>
      </c>
    </row>
    <row r="60" spans="3:59" x14ac:dyDescent="0.25">
      <c r="C60">
        <v>37</v>
      </c>
      <c r="D60">
        <v>3</v>
      </c>
      <c r="E60">
        <v>69.28</v>
      </c>
      <c r="F60">
        <v>1</v>
      </c>
      <c r="G60">
        <v>845200</v>
      </c>
      <c r="I60" s="18">
        <f>G60</f>
        <v>845200</v>
      </c>
      <c r="J60" s="25">
        <v>1</v>
      </c>
      <c r="K60" s="26">
        <f t="shared" si="1"/>
        <v>3</v>
      </c>
      <c r="L60" s="26">
        <f t="shared" si="2"/>
        <v>69.28</v>
      </c>
      <c r="M60" s="27">
        <f t="shared" si="3"/>
        <v>1</v>
      </c>
      <c r="BG60">
        <v>5752</v>
      </c>
    </row>
    <row r="61" spans="3:59" x14ac:dyDescent="0.25">
      <c r="C61">
        <v>38</v>
      </c>
      <c r="D61">
        <v>3</v>
      </c>
      <c r="E61">
        <v>78.930000000000007</v>
      </c>
      <c r="F61">
        <v>0</v>
      </c>
      <c r="G61">
        <v>773514</v>
      </c>
      <c r="I61" s="18">
        <f>G61</f>
        <v>773514</v>
      </c>
      <c r="J61" s="25">
        <v>1</v>
      </c>
      <c r="K61" s="26">
        <f t="shared" si="1"/>
        <v>3</v>
      </c>
      <c r="L61" s="26">
        <f t="shared" si="2"/>
        <v>78.930000000000007</v>
      </c>
      <c r="M61" s="27">
        <f t="shared" si="3"/>
        <v>0</v>
      </c>
      <c r="BG61">
        <v>5800</v>
      </c>
    </row>
    <row r="62" spans="3:59" x14ac:dyDescent="0.25">
      <c r="C62">
        <v>39</v>
      </c>
      <c r="D62">
        <v>4</v>
      </c>
      <c r="E62">
        <v>100</v>
      </c>
      <c r="F62">
        <v>1</v>
      </c>
      <c r="G62">
        <v>1100000</v>
      </c>
      <c r="I62" s="18">
        <f>G62</f>
        <v>1100000</v>
      </c>
      <c r="J62" s="25">
        <v>1</v>
      </c>
      <c r="K62" s="26">
        <f t="shared" si="1"/>
        <v>4</v>
      </c>
      <c r="L62" s="26">
        <f t="shared" si="2"/>
        <v>100</v>
      </c>
      <c r="M62" s="27">
        <f t="shared" si="3"/>
        <v>1</v>
      </c>
      <c r="BG62">
        <v>5848</v>
      </c>
    </row>
    <row r="63" spans="3:59" x14ac:dyDescent="0.25">
      <c r="C63">
        <v>40</v>
      </c>
      <c r="D63">
        <v>1</v>
      </c>
      <c r="E63">
        <v>49.55</v>
      </c>
      <c r="F63">
        <v>1</v>
      </c>
      <c r="G63">
        <v>375000</v>
      </c>
      <c r="I63" s="18">
        <f>G63</f>
        <v>375000</v>
      </c>
      <c r="J63" s="25">
        <v>1</v>
      </c>
      <c r="K63" s="26">
        <f t="shared" si="1"/>
        <v>1</v>
      </c>
      <c r="L63" s="26">
        <f t="shared" si="2"/>
        <v>49.55</v>
      </c>
      <c r="M63" s="27">
        <f t="shared" si="3"/>
        <v>1</v>
      </c>
      <c r="BG63">
        <v>5896</v>
      </c>
    </row>
    <row r="64" spans="3:59" x14ac:dyDescent="0.25">
      <c r="C64">
        <v>41</v>
      </c>
      <c r="D64">
        <v>2</v>
      </c>
      <c r="E64">
        <v>66</v>
      </c>
      <c r="F64">
        <v>0</v>
      </c>
      <c r="G64">
        <v>600000</v>
      </c>
      <c r="I64" s="18">
        <f>G64</f>
        <v>600000</v>
      </c>
      <c r="J64" s="25">
        <v>1</v>
      </c>
      <c r="K64" s="26">
        <f t="shared" si="1"/>
        <v>2</v>
      </c>
      <c r="L64" s="26">
        <f t="shared" si="2"/>
        <v>66</v>
      </c>
      <c r="M64" s="27">
        <f t="shared" si="3"/>
        <v>0</v>
      </c>
      <c r="BG64">
        <v>5944</v>
      </c>
    </row>
    <row r="65" spans="3:59" x14ac:dyDescent="0.25">
      <c r="C65">
        <v>42</v>
      </c>
      <c r="D65">
        <v>3</v>
      </c>
      <c r="E65">
        <v>52.2</v>
      </c>
      <c r="F65">
        <v>1</v>
      </c>
      <c r="G65">
        <v>430000</v>
      </c>
      <c r="I65" s="18">
        <f>G65</f>
        <v>430000</v>
      </c>
      <c r="J65" s="25">
        <v>1</v>
      </c>
      <c r="K65" s="26">
        <f t="shared" si="1"/>
        <v>3</v>
      </c>
      <c r="L65" s="26">
        <f t="shared" si="2"/>
        <v>52.2</v>
      </c>
      <c r="M65" s="27">
        <f t="shared" si="3"/>
        <v>1</v>
      </c>
      <c r="BG65">
        <v>5992</v>
      </c>
    </row>
    <row r="66" spans="3:59" x14ac:dyDescent="0.25">
      <c r="C66">
        <v>43</v>
      </c>
      <c r="D66">
        <v>3</v>
      </c>
      <c r="E66">
        <v>52</v>
      </c>
      <c r="F66">
        <v>0</v>
      </c>
      <c r="G66">
        <v>700000</v>
      </c>
      <c r="I66" s="18">
        <f>G66</f>
        <v>700000</v>
      </c>
      <c r="J66" s="25">
        <v>1</v>
      </c>
      <c r="K66" s="26">
        <f t="shared" si="1"/>
        <v>3</v>
      </c>
      <c r="L66" s="26">
        <f t="shared" si="2"/>
        <v>52</v>
      </c>
      <c r="M66" s="27">
        <f t="shared" si="3"/>
        <v>0</v>
      </c>
      <c r="BG66">
        <v>6040</v>
      </c>
    </row>
    <row r="67" spans="3:59" x14ac:dyDescent="0.25">
      <c r="C67">
        <v>44</v>
      </c>
      <c r="D67">
        <v>4</v>
      </c>
      <c r="E67">
        <v>113</v>
      </c>
      <c r="F67">
        <v>0</v>
      </c>
      <c r="G67">
        <v>1243000</v>
      </c>
      <c r="I67" s="18">
        <f>G67</f>
        <v>1243000</v>
      </c>
      <c r="J67" s="25">
        <v>1</v>
      </c>
      <c r="K67" s="26">
        <f t="shared" si="1"/>
        <v>4</v>
      </c>
      <c r="L67" s="26">
        <f t="shared" si="2"/>
        <v>113</v>
      </c>
      <c r="M67" s="27">
        <f t="shared" si="3"/>
        <v>0</v>
      </c>
      <c r="BG67">
        <v>6088</v>
      </c>
    </row>
    <row r="68" spans="3:59" x14ac:dyDescent="0.25">
      <c r="C68">
        <v>45</v>
      </c>
      <c r="D68">
        <v>3</v>
      </c>
      <c r="E68">
        <v>99</v>
      </c>
      <c r="F68">
        <v>1</v>
      </c>
      <c r="G68">
        <v>920000</v>
      </c>
      <c r="I68" s="18">
        <f>G68</f>
        <v>920000</v>
      </c>
      <c r="J68" s="25">
        <v>1</v>
      </c>
      <c r="K68" s="26">
        <f t="shared" si="1"/>
        <v>3</v>
      </c>
      <c r="L68" s="26">
        <f t="shared" si="2"/>
        <v>99</v>
      </c>
      <c r="M68" s="27">
        <f t="shared" si="3"/>
        <v>1</v>
      </c>
      <c r="BG68">
        <v>6136</v>
      </c>
    </row>
    <row r="69" spans="3:59" x14ac:dyDescent="0.25">
      <c r="C69">
        <v>46</v>
      </c>
      <c r="D69">
        <v>2</v>
      </c>
      <c r="E69">
        <v>52</v>
      </c>
      <c r="F69">
        <v>1</v>
      </c>
      <c r="G69">
        <v>490000</v>
      </c>
      <c r="I69" s="18">
        <f>G69</f>
        <v>490000</v>
      </c>
      <c r="J69" s="25">
        <v>1</v>
      </c>
      <c r="K69" s="26">
        <f t="shared" si="1"/>
        <v>2</v>
      </c>
      <c r="L69" s="26">
        <f t="shared" si="2"/>
        <v>52</v>
      </c>
      <c r="M69" s="27">
        <f t="shared" si="3"/>
        <v>1</v>
      </c>
      <c r="BG69">
        <v>6184</v>
      </c>
    </row>
    <row r="70" spans="3:59" x14ac:dyDescent="0.25">
      <c r="C70">
        <v>47</v>
      </c>
      <c r="D70">
        <v>1</v>
      </c>
      <c r="E70">
        <v>19</v>
      </c>
      <c r="F70">
        <v>0</v>
      </c>
      <c r="G70">
        <v>201740</v>
      </c>
      <c r="I70" s="18">
        <f>G70</f>
        <v>201740</v>
      </c>
      <c r="J70" s="25">
        <v>1</v>
      </c>
      <c r="K70" s="26">
        <f t="shared" si="1"/>
        <v>1</v>
      </c>
      <c r="L70" s="26">
        <f t="shared" si="2"/>
        <v>19</v>
      </c>
      <c r="M70" s="27">
        <f t="shared" si="3"/>
        <v>0</v>
      </c>
      <c r="BG70">
        <v>6232</v>
      </c>
    </row>
    <row r="71" spans="3:59" x14ac:dyDescent="0.25">
      <c r="C71">
        <v>48</v>
      </c>
      <c r="D71">
        <v>2</v>
      </c>
      <c r="E71">
        <v>50</v>
      </c>
      <c r="F71">
        <v>0</v>
      </c>
      <c r="G71">
        <v>360000</v>
      </c>
      <c r="I71" s="18">
        <f>G71</f>
        <v>360000</v>
      </c>
      <c r="J71" s="25">
        <v>1</v>
      </c>
      <c r="K71" s="26">
        <f t="shared" si="1"/>
        <v>2</v>
      </c>
      <c r="L71" s="26">
        <f t="shared" si="2"/>
        <v>50</v>
      </c>
      <c r="M71" s="27">
        <f t="shared" si="3"/>
        <v>0</v>
      </c>
      <c r="BG71">
        <v>6280</v>
      </c>
    </row>
    <row r="72" spans="3:59" x14ac:dyDescent="0.25">
      <c r="C72">
        <v>49</v>
      </c>
      <c r="D72">
        <v>3</v>
      </c>
      <c r="E72">
        <v>86</v>
      </c>
      <c r="F72">
        <v>1</v>
      </c>
      <c r="G72">
        <v>1100000</v>
      </c>
      <c r="I72" s="18">
        <f>G72</f>
        <v>1100000</v>
      </c>
      <c r="J72" s="25">
        <v>1</v>
      </c>
      <c r="K72" s="26">
        <f t="shared" si="1"/>
        <v>3</v>
      </c>
      <c r="L72" s="26">
        <f t="shared" si="2"/>
        <v>86</v>
      </c>
      <c r="M72" s="27">
        <f t="shared" si="3"/>
        <v>1</v>
      </c>
      <c r="BG72">
        <v>6328</v>
      </c>
    </row>
    <row r="73" spans="3:59" x14ac:dyDescent="0.25">
      <c r="C73">
        <v>50</v>
      </c>
      <c r="D73">
        <v>2</v>
      </c>
      <c r="E73">
        <v>33</v>
      </c>
      <c r="F73">
        <v>1</v>
      </c>
      <c r="G73">
        <v>270000</v>
      </c>
      <c r="I73" s="18">
        <f>G73</f>
        <v>270000</v>
      </c>
      <c r="J73" s="25">
        <v>1</v>
      </c>
      <c r="K73" s="26">
        <f t="shared" si="1"/>
        <v>2</v>
      </c>
      <c r="L73" s="26">
        <f t="shared" si="2"/>
        <v>33</v>
      </c>
      <c r="M73" s="27">
        <f t="shared" si="3"/>
        <v>1</v>
      </c>
      <c r="BG73">
        <v>6376</v>
      </c>
    </row>
    <row r="74" spans="3:59" x14ac:dyDescent="0.25">
      <c r="C74">
        <v>51</v>
      </c>
      <c r="D74">
        <v>3</v>
      </c>
      <c r="E74">
        <v>62</v>
      </c>
      <c r="F74">
        <v>1</v>
      </c>
      <c r="G74">
        <v>727000</v>
      </c>
      <c r="I74" s="18">
        <f>G74</f>
        <v>727000</v>
      </c>
      <c r="J74" s="25">
        <v>1</v>
      </c>
      <c r="K74" s="26">
        <f t="shared" si="1"/>
        <v>3</v>
      </c>
      <c r="L74" s="26">
        <f t="shared" si="2"/>
        <v>62</v>
      </c>
      <c r="M74" s="27">
        <f t="shared" si="3"/>
        <v>1</v>
      </c>
      <c r="BG74">
        <v>6424</v>
      </c>
    </row>
    <row r="75" spans="3:59" x14ac:dyDescent="0.25">
      <c r="C75">
        <v>52</v>
      </c>
      <c r="D75">
        <v>1</v>
      </c>
      <c r="E75">
        <v>40</v>
      </c>
      <c r="F75">
        <v>1</v>
      </c>
      <c r="G75">
        <v>310000</v>
      </c>
      <c r="I75" s="18">
        <f>G75</f>
        <v>310000</v>
      </c>
      <c r="J75" s="25">
        <v>1</v>
      </c>
      <c r="K75" s="26">
        <f t="shared" si="1"/>
        <v>1</v>
      </c>
      <c r="L75" s="26">
        <f t="shared" si="2"/>
        <v>40</v>
      </c>
      <c r="M75" s="27">
        <f t="shared" si="3"/>
        <v>1</v>
      </c>
      <c r="BG75">
        <v>6472</v>
      </c>
    </row>
    <row r="76" spans="3:59" x14ac:dyDescent="0.25">
      <c r="C76">
        <v>53</v>
      </c>
      <c r="D76">
        <v>2</v>
      </c>
      <c r="E76">
        <v>46.89</v>
      </c>
      <c r="F76">
        <v>0</v>
      </c>
      <c r="G76">
        <v>274012</v>
      </c>
      <c r="I76" s="18">
        <f>G76</f>
        <v>274012</v>
      </c>
      <c r="J76" s="25">
        <v>1</v>
      </c>
      <c r="K76" s="26">
        <f t="shared" si="1"/>
        <v>2</v>
      </c>
      <c r="L76" s="26">
        <f t="shared" si="2"/>
        <v>46.89</v>
      </c>
      <c r="M76" s="27">
        <f t="shared" si="3"/>
        <v>0</v>
      </c>
      <c r="BG76">
        <v>6520</v>
      </c>
    </row>
    <row r="77" spans="3:59" x14ac:dyDescent="0.25">
      <c r="C77">
        <v>54</v>
      </c>
      <c r="D77">
        <v>4</v>
      </c>
      <c r="E77">
        <v>109</v>
      </c>
      <c r="F77">
        <v>1</v>
      </c>
      <c r="G77">
        <v>730000</v>
      </c>
      <c r="I77" s="18">
        <f>G77</f>
        <v>730000</v>
      </c>
      <c r="J77" s="25">
        <v>1</v>
      </c>
      <c r="K77" s="26">
        <f t="shared" si="1"/>
        <v>4</v>
      </c>
      <c r="L77" s="26">
        <f t="shared" si="2"/>
        <v>109</v>
      </c>
      <c r="M77" s="27">
        <f t="shared" si="3"/>
        <v>1</v>
      </c>
      <c r="BG77">
        <v>6568</v>
      </c>
    </row>
    <row r="78" spans="3:59" x14ac:dyDescent="0.25">
      <c r="C78">
        <v>55</v>
      </c>
      <c r="D78">
        <v>3</v>
      </c>
      <c r="E78">
        <v>94.87</v>
      </c>
      <c r="F78">
        <v>1</v>
      </c>
      <c r="G78">
        <v>758960</v>
      </c>
      <c r="I78" s="18">
        <f>G78</f>
        <v>758960</v>
      </c>
      <c r="J78" s="25">
        <v>1</v>
      </c>
      <c r="K78" s="26">
        <f t="shared" si="1"/>
        <v>3</v>
      </c>
      <c r="L78" s="26">
        <f t="shared" si="2"/>
        <v>94.87</v>
      </c>
      <c r="M78" s="27">
        <f t="shared" si="3"/>
        <v>1</v>
      </c>
      <c r="BG78">
        <v>6616</v>
      </c>
    </row>
    <row r="79" spans="3:59" x14ac:dyDescent="0.25">
      <c r="C79">
        <v>56</v>
      </c>
      <c r="D79">
        <v>1</v>
      </c>
      <c r="E79">
        <v>37.01</v>
      </c>
      <c r="F79">
        <v>1</v>
      </c>
      <c r="G79">
        <v>280000</v>
      </c>
      <c r="I79" s="18">
        <f>G79</f>
        <v>280000</v>
      </c>
      <c r="J79" s="25">
        <v>1</v>
      </c>
      <c r="K79" s="26">
        <f t="shared" si="1"/>
        <v>1</v>
      </c>
      <c r="L79" s="26">
        <f t="shared" si="2"/>
        <v>37.01</v>
      </c>
      <c r="M79" s="27">
        <f t="shared" si="3"/>
        <v>1</v>
      </c>
      <c r="BG79">
        <v>6664</v>
      </c>
    </row>
    <row r="80" spans="3:59" x14ac:dyDescent="0.25">
      <c r="C80">
        <v>57</v>
      </c>
      <c r="D80">
        <v>3</v>
      </c>
      <c r="E80">
        <v>96</v>
      </c>
      <c r="F80">
        <v>1</v>
      </c>
      <c r="G80">
        <v>2150000</v>
      </c>
      <c r="I80" s="18">
        <f>G80</f>
        <v>2150000</v>
      </c>
      <c r="J80" s="25">
        <v>1</v>
      </c>
      <c r="K80" s="26">
        <f t="shared" si="1"/>
        <v>3</v>
      </c>
      <c r="L80" s="26">
        <f t="shared" si="2"/>
        <v>96</v>
      </c>
      <c r="M80" s="27">
        <f t="shared" si="3"/>
        <v>1</v>
      </c>
      <c r="BG80">
        <v>6712</v>
      </c>
    </row>
    <row r="81" spans="3:59" x14ac:dyDescent="0.25">
      <c r="C81">
        <v>58</v>
      </c>
      <c r="D81">
        <v>3</v>
      </c>
      <c r="E81">
        <v>62</v>
      </c>
      <c r="F81">
        <v>1</v>
      </c>
      <c r="G81">
        <v>669000</v>
      </c>
      <c r="I81" s="18">
        <f>G81</f>
        <v>669000</v>
      </c>
      <c r="J81" s="25">
        <v>1</v>
      </c>
      <c r="K81" s="26">
        <f t="shared" si="1"/>
        <v>3</v>
      </c>
      <c r="L81" s="26">
        <f t="shared" si="2"/>
        <v>62</v>
      </c>
      <c r="M81" s="27">
        <f t="shared" si="3"/>
        <v>1</v>
      </c>
      <c r="BG81">
        <v>6760</v>
      </c>
    </row>
    <row r="82" spans="3:59" x14ac:dyDescent="0.25">
      <c r="C82">
        <v>59</v>
      </c>
      <c r="D82">
        <v>4</v>
      </c>
      <c r="E82">
        <v>100</v>
      </c>
      <c r="F82">
        <v>1</v>
      </c>
      <c r="G82">
        <v>1250000</v>
      </c>
      <c r="I82" s="18">
        <f>G82</f>
        <v>1250000</v>
      </c>
      <c r="J82" s="25">
        <v>1</v>
      </c>
      <c r="K82" s="26">
        <f t="shared" si="1"/>
        <v>4</v>
      </c>
      <c r="L82" s="26">
        <f t="shared" si="2"/>
        <v>100</v>
      </c>
      <c r="M82" s="27">
        <f t="shared" si="3"/>
        <v>1</v>
      </c>
      <c r="BG82">
        <v>6808</v>
      </c>
    </row>
    <row r="83" spans="3:59" x14ac:dyDescent="0.25">
      <c r="C83">
        <v>60</v>
      </c>
      <c r="D83">
        <v>2</v>
      </c>
      <c r="E83">
        <v>100</v>
      </c>
      <c r="F83">
        <v>1</v>
      </c>
      <c r="G83">
        <v>800000</v>
      </c>
      <c r="I83" s="18">
        <f>G83</f>
        <v>800000</v>
      </c>
      <c r="J83" s="25">
        <v>1</v>
      </c>
      <c r="K83" s="26">
        <f t="shared" si="1"/>
        <v>2</v>
      </c>
      <c r="L83" s="26">
        <f t="shared" si="2"/>
        <v>100</v>
      </c>
      <c r="M83" s="27">
        <f t="shared" si="3"/>
        <v>1</v>
      </c>
      <c r="BG83">
        <v>6856</v>
      </c>
    </row>
    <row r="84" spans="3:59" x14ac:dyDescent="0.25">
      <c r="C84">
        <v>61</v>
      </c>
      <c r="D84">
        <v>3</v>
      </c>
      <c r="E84">
        <v>72</v>
      </c>
      <c r="F84">
        <v>1</v>
      </c>
      <c r="G84">
        <v>928000</v>
      </c>
      <c r="I84" s="18">
        <f>G84</f>
        <v>928000</v>
      </c>
      <c r="J84" s="25">
        <v>1</v>
      </c>
      <c r="K84" s="26">
        <f t="shared" si="1"/>
        <v>3</v>
      </c>
      <c r="L84" s="26">
        <f t="shared" si="2"/>
        <v>72</v>
      </c>
      <c r="M84" s="27">
        <f t="shared" si="3"/>
        <v>1</v>
      </c>
      <c r="BG84">
        <v>6904</v>
      </c>
    </row>
    <row r="85" spans="3:59" x14ac:dyDescent="0.25">
      <c r="C85">
        <v>62</v>
      </c>
      <c r="D85">
        <v>2</v>
      </c>
      <c r="E85">
        <v>55.7</v>
      </c>
      <c r="F85">
        <v>1</v>
      </c>
      <c r="G85">
        <v>601560</v>
      </c>
      <c r="I85" s="18">
        <f>G85</f>
        <v>601560</v>
      </c>
      <c r="J85" s="25">
        <v>1</v>
      </c>
      <c r="K85" s="26">
        <f t="shared" si="1"/>
        <v>2</v>
      </c>
      <c r="L85" s="26">
        <f t="shared" si="2"/>
        <v>55.7</v>
      </c>
      <c r="M85" s="27">
        <f t="shared" si="3"/>
        <v>1</v>
      </c>
      <c r="BG85">
        <v>6952</v>
      </c>
    </row>
    <row r="86" spans="3:59" x14ac:dyDescent="0.25">
      <c r="C86">
        <v>63</v>
      </c>
      <c r="D86">
        <v>2</v>
      </c>
      <c r="E86">
        <v>46.64</v>
      </c>
      <c r="F86">
        <v>1</v>
      </c>
      <c r="G86">
        <v>355000</v>
      </c>
      <c r="I86" s="18">
        <f>G86</f>
        <v>355000</v>
      </c>
      <c r="J86" s="25">
        <v>1</v>
      </c>
      <c r="K86" s="26">
        <f t="shared" si="1"/>
        <v>2</v>
      </c>
      <c r="L86" s="26">
        <f t="shared" si="2"/>
        <v>46.64</v>
      </c>
      <c r="M86" s="27">
        <f t="shared" si="3"/>
        <v>1</v>
      </c>
      <c r="BG86">
        <v>7000</v>
      </c>
    </row>
    <row r="87" spans="3:59" x14ac:dyDescent="0.25">
      <c r="C87">
        <v>64</v>
      </c>
      <c r="D87">
        <v>3</v>
      </c>
      <c r="E87">
        <v>97</v>
      </c>
      <c r="F87">
        <v>1</v>
      </c>
      <c r="G87">
        <v>900000</v>
      </c>
      <c r="I87" s="18">
        <f>G87</f>
        <v>900000</v>
      </c>
      <c r="J87" s="25">
        <v>1</v>
      </c>
      <c r="K87" s="26">
        <f t="shared" si="1"/>
        <v>3</v>
      </c>
      <c r="L87" s="26">
        <f t="shared" si="2"/>
        <v>97</v>
      </c>
      <c r="M87" s="27">
        <f t="shared" si="3"/>
        <v>1</v>
      </c>
      <c r="BG87">
        <v>7048</v>
      </c>
    </row>
    <row r="88" spans="3:59" x14ac:dyDescent="0.25">
      <c r="C88">
        <v>65</v>
      </c>
      <c r="D88">
        <v>2</v>
      </c>
      <c r="E88">
        <v>51.7</v>
      </c>
      <c r="F88">
        <v>0</v>
      </c>
      <c r="G88">
        <v>430000</v>
      </c>
      <c r="I88" s="18">
        <f>G88</f>
        <v>430000</v>
      </c>
      <c r="J88" s="25">
        <v>1</v>
      </c>
      <c r="K88" s="26">
        <f t="shared" si="1"/>
        <v>2</v>
      </c>
      <c r="L88" s="26">
        <f t="shared" si="2"/>
        <v>51.7</v>
      </c>
      <c r="M88" s="27">
        <f t="shared" si="3"/>
        <v>0</v>
      </c>
      <c r="BG88">
        <v>7096</v>
      </c>
    </row>
    <row r="89" spans="3:59" x14ac:dyDescent="0.25">
      <c r="C89">
        <v>66</v>
      </c>
      <c r="D89">
        <v>3</v>
      </c>
      <c r="E89">
        <v>42</v>
      </c>
      <c r="F89">
        <v>1</v>
      </c>
      <c r="G89">
        <v>395000</v>
      </c>
      <c r="I89" s="18">
        <f>G89</f>
        <v>395000</v>
      </c>
      <c r="J89" s="25">
        <v>1</v>
      </c>
      <c r="K89" s="26">
        <f t="shared" ref="K89:K152" si="10">D89</f>
        <v>3</v>
      </c>
      <c r="L89" s="26">
        <f t="shared" ref="L89:L152" si="11">E89</f>
        <v>42</v>
      </c>
      <c r="M89" s="27">
        <f t="shared" ref="M89:M152" si="12">F89</f>
        <v>1</v>
      </c>
      <c r="BG89">
        <v>7144</v>
      </c>
    </row>
    <row r="90" spans="3:59" x14ac:dyDescent="0.25">
      <c r="C90">
        <v>67</v>
      </c>
      <c r="D90">
        <v>2</v>
      </c>
      <c r="E90">
        <v>67</v>
      </c>
      <c r="F90">
        <v>1</v>
      </c>
      <c r="G90">
        <v>470000</v>
      </c>
      <c r="I90" s="18">
        <f>G90</f>
        <v>470000</v>
      </c>
      <c r="J90" s="25">
        <v>1</v>
      </c>
      <c r="K90" s="26">
        <f t="shared" si="10"/>
        <v>2</v>
      </c>
      <c r="L90" s="26">
        <f t="shared" si="11"/>
        <v>67</v>
      </c>
      <c r="M90" s="27">
        <f t="shared" si="12"/>
        <v>1</v>
      </c>
      <c r="BG90">
        <v>7192</v>
      </c>
    </row>
    <row r="91" spans="3:59" x14ac:dyDescent="0.25">
      <c r="C91">
        <v>68</v>
      </c>
      <c r="D91">
        <v>4</v>
      </c>
      <c r="E91">
        <v>130</v>
      </c>
      <c r="F91">
        <v>1</v>
      </c>
      <c r="G91">
        <v>2350000</v>
      </c>
      <c r="I91" s="18">
        <f>G91</f>
        <v>2350000</v>
      </c>
      <c r="J91" s="25">
        <v>1</v>
      </c>
      <c r="K91" s="26">
        <f t="shared" si="10"/>
        <v>4</v>
      </c>
      <c r="L91" s="26">
        <f t="shared" si="11"/>
        <v>130</v>
      </c>
      <c r="M91" s="27">
        <f t="shared" si="12"/>
        <v>1</v>
      </c>
      <c r="BG91">
        <v>7240</v>
      </c>
    </row>
    <row r="92" spans="3:59" x14ac:dyDescent="0.25">
      <c r="C92">
        <v>69</v>
      </c>
      <c r="D92">
        <v>1</v>
      </c>
      <c r="E92">
        <v>40</v>
      </c>
      <c r="F92">
        <v>1</v>
      </c>
      <c r="G92">
        <v>299000</v>
      </c>
      <c r="I92" s="18">
        <f>G92</f>
        <v>299000</v>
      </c>
      <c r="J92" s="25">
        <v>1</v>
      </c>
      <c r="K92" s="26">
        <f t="shared" si="10"/>
        <v>1</v>
      </c>
      <c r="L92" s="26">
        <f t="shared" si="11"/>
        <v>40</v>
      </c>
      <c r="M92" s="27">
        <f t="shared" si="12"/>
        <v>1</v>
      </c>
      <c r="BG92">
        <v>7288</v>
      </c>
    </row>
    <row r="93" spans="3:59" x14ac:dyDescent="0.25">
      <c r="C93">
        <v>70</v>
      </c>
      <c r="D93">
        <v>3</v>
      </c>
      <c r="E93">
        <v>80</v>
      </c>
      <c r="F93">
        <v>1</v>
      </c>
      <c r="G93">
        <v>598000</v>
      </c>
      <c r="I93" s="18">
        <f>G93</f>
        <v>598000</v>
      </c>
      <c r="J93" s="25">
        <v>1</v>
      </c>
      <c r="K93" s="26">
        <f t="shared" si="10"/>
        <v>3</v>
      </c>
      <c r="L93" s="26">
        <f t="shared" si="11"/>
        <v>80</v>
      </c>
      <c r="M93" s="27">
        <f t="shared" si="12"/>
        <v>1</v>
      </c>
      <c r="BG93">
        <v>7336</v>
      </c>
    </row>
    <row r="94" spans="3:59" x14ac:dyDescent="0.25">
      <c r="C94">
        <v>71</v>
      </c>
      <c r="D94">
        <v>1</v>
      </c>
      <c r="E94">
        <v>31</v>
      </c>
      <c r="F94">
        <v>1</v>
      </c>
      <c r="G94">
        <v>261000</v>
      </c>
      <c r="I94" s="18">
        <f>G94</f>
        <v>261000</v>
      </c>
      <c r="J94" s="25">
        <v>1</v>
      </c>
      <c r="K94" s="26">
        <f t="shared" si="10"/>
        <v>1</v>
      </c>
      <c r="L94" s="26">
        <f t="shared" si="11"/>
        <v>31</v>
      </c>
      <c r="M94" s="27">
        <f t="shared" si="12"/>
        <v>1</v>
      </c>
      <c r="BG94">
        <v>7384</v>
      </c>
    </row>
    <row r="95" spans="3:59" x14ac:dyDescent="0.25">
      <c r="C95">
        <v>72</v>
      </c>
      <c r="D95">
        <v>2</v>
      </c>
      <c r="E95">
        <v>49.31</v>
      </c>
      <c r="F95">
        <v>0</v>
      </c>
      <c r="G95">
        <v>740000</v>
      </c>
      <c r="I95" s="18">
        <f>G95</f>
        <v>740000</v>
      </c>
      <c r="J95" s="25">
        <v>1</v>
      </c>
      <c r="K95" s="26">
        <f t="shared" si="10"/>
        <v>2</v>
      </c>
      <c r="L95" s="26">
        <f t="shared" si="11"/>
        <v>49.31</v>
      </c>
      <c r="M95" s="27">
        <f t="shared" si="12"/>
        <v>0</v>
      </c>
      <c r="BG95">
        <v>7432</v>
      </c>
    </row>
    <row r="96" spans="3:59" x14ac:dyDescent="0.25">
      <c r="C96">
        <v>73</v>
      </c>
      <c r="D96">
        <v>3</v>
      </c>
      <c r="E96">
        <v>68.3</v>
      </c>
      <c r="F96">
        <v>1</v>
      </c>
      <c r="G96">
        <v>590000</v>
      </c>
      <c r="I96" s="18">
        <f>G96</f>
        <v>590000</v>
      </c>
      <c r="J96" s="25">
        <v>1</v>
      </c>
      <c r="K96" s="26">
        <f t="shared" si="10"/>
        <v>3</v>
      </c>
      <c r="L96" s="26">
        <f t="shared" si="11"/>
        <v>68.3</v>
      </c>
      <c r="M96" s="27">
        <f t="shared" si="12"/>
        <v>1</v>
      </c>
      <c r="BG96">
        <v>7480</v>
      </c>
    </row>
    <row r="97" spans="3:59" x14ac:dyDescent="0.25">
      <c r="C97">
        <v>74</v>
      </c>
      <c r="D97">
        <v>3</v>
      </c>
      <c r="E97">
        <v>77</v>
      </c>
      <c r="F97">
        <v>1</v>
      </c>
      <c r="G97">
        <v>750000</v>
      </c>
      <c r="I97" s="18">
        <f>G97</f>
        <v>750000</v>
      </c>
      <c r="J97" s="25">
        <v>1</v>
      </c>
      <c r="K97" s="26">
        <f t="shared" si="10"/>
        <v>3</v>
      </c>
      <c r="L97" s="26">
        <f t="shared" si="11"/>
        <v>77</v>
      </c>
      <c r="M97" s="27">
        <f t="shared" si="12"/>
        <v>1</v>
      </c>
      <c r="BG97">
        <v>7528</v>
      </c>
    </row>
    <row r="98" spans="3:59" x14ac:dyDescent="0.25">
      <c r="C98">
        <v>75</v>
      </c>
      <c r="D98">
        <v>2</v>
      </c>
      <c r="E98">
        <v>48</v>
      </c>
      <c r="F98">
        <v>1</v>
      </c>
      <c r="G98">
        <v>430000</v>
      </c>
      <c r="I98" s="18">
        <f>G98</f>
        <v>430000</v>
      </c>
      <c r="J98" s="25">
        <v>1</v>
      </c>
      <c r="K98" s="26">
        <f t="shared" si="10"/>
        <v>2</v>
      </c>
      <c r="L98" s="26">
        <f t="shared" si="11"/>
        <v>48</v>
      </c>
      <c r="M98" s="27">
        <f t="shared" si="12"/>
        <v>1</v>
      </c>
      <c r="BG98">
        <v>7576</v>
      </c>
    </row>
    <row r="99" spans="3:59" x14ac:dyDescent="0.25">
      <c r="C99">
        <v>76</v>
      </c>
      <c r="D99">
        <v>3</v>
      </c>
      <c r="E99">
        <v>70.3</v>
      </c>
      <c r="F99">
        <v>1</v>
      </c>
      <c r="G99">
        <v>553000</v>
      </c>
      <c r="I99" s="18">
        <f>G99</f>
        <v>553000</v>
      </c>
      <c r="J99" s="25">
        <v>1</v>
      </c>
      <c r="K99" s="26">
        <f t="shared" si="10"/>
        <v>3</v>
      </c>
      <c r="L99" s="26">
        <f t="shared" si="11"/>
        <v>70.3</v>
      </c>
      <c r="M99" s="27">
        <f t="shared" si="12"/>
        <v>1</v>
      </c>
      <c r="BG99">
        <v>7624</v>
      </c>
    </row>
    <row r="100" spans="3:59" x14ac:dyDescent="0.25">
      <c r="C100">
        <v>77</v>
      </c>
      <c r="D100">
        <v>3</v>
      </c>
      <c r="E100">
        <v>50</v>
      </c>
      <c r="F100">
        <v>0</v>
      </c>
      <c r="G100">
        <v>520000</v>
      </c>
      <c r="I100" s="18">
        <f>G100</f>
        <v>520000</v>
      </c>
      <c r="J100" s="25">
        <v>1</v>
      </c>
      <c r="K100" s="26">
        <f t="shared" si="10"/>
        <v>3</v>
      </c>
      <c r="L100" s="26">
        <f t="shared" si="11"/>
        <v>50</v>
      </c>
      <c r="M100" s="27">
        <f t="shared" si="12"/>
        <v>0</v>
      </c>
      <c r="BG100">
        <v>7672</v>
      </c>
    </row>
    <row r="101" spans="3:59" x14ac:dyDescent="0.25">
      <c r="C101">
        <v>78</v>
      </c>
      <c r="D101">
        <v>1</v>
      </c>
      <c r="E101">
        <v>25</v>
      </c>
      <c r="F101">
        <v>1</v>
      </c>
      <c r="G101">
        <v>237000</v>
      </c>
      <c r="I101" s="18">
        <f>G101</f>
        <v>237000</v>
      </c>
      <c r="J101" s="25">
        <v>1</v>
      </c>
      <c r="K101" s="26">
        <f t="shared" si="10"/>
        <v>1</v>
      </c>
      <c r="L101" s="26">
        <f t="shared" si="11"/>
        <v>25</v>
      </c>
      <c r="M101" s="27">
        <f t="shared" si="12"/>
        <v>1</v>
      </c>
      <c r="BG101">
        <v>7720</v>
      </c>
    </row>
    <row r="102" spans="3:59" x14ac:dyDescent="0.25">
      <c r="C102">
        <v>79</v>
      </c>
      <c r="D102">
        <v>4</v>
      </c>
      <c r="E102">
        <v>90</v>
      </c>
      <c r="F102">
        <v>1</v>
      </c>
      <c r="G102">
        <v>1200000</v>
      </c>
      <c r="I102" s="18">
        <f>G102</f>
        <v>1200000</v>
      </c>
      <c r="J102" s="25">
        <v>1</v>
      </c>
      <c r="K102" s="26">
        <f t="shared" si="10"/>
        <v>4</v>
      </c>
      <c r="L102" s="26">
        <f t="shared" si="11"/>
        <v>90</v>
      </c>
      <c r="M102" s="27">
        <f t="shared" si="12"/>
        <v>1</v>
      </c>
      <c r="BG102">
        <v>7768</v>
      </c>
    </row>
    <row r="103" spans="3:59" x14ac:dyDescent="0.25">
      <c r="C103">
        <v>80</v>
      </c>
      <c r="D103">
        <v>4</v>
      </c>
      <c r="E103">
        <v>179</v>
      </c>
      <c r="F103">
        <v>1</v>
      </c>
      <c r="G103">
        <v>2078140</v>
      </c>
      <c r="I103" s="18">
        <f>G103</f>
        <v>2078140</v>
      </c>
      <c r="J103" s="25">
        <v>1</v>
      </c>
      <c r="K103" s="26">
        <f t="shared" si="10"/>
        <v>4</v>
      </c>
      <c r="L103" s="26">
        <f t="shared" si="11"/>
        <v>179</v>
      </c>
      <c r="M103" s="27">
        <f t="shared" si="12"/>
        <v>1</v>
      </c>
      <c r="BG103">
        <v>7816</v>
      </c>
    </row>
    <row r="104" spans="3:59" x14ac:dyDescent="0.25">
      <c r="C104">
        <v>81</v>
      </c>
      <c r="D104">
        <v>2</v>
      </c>
      <c r="E104">
        <v>40</v>
      </c>
      <c r="F104">
        <v>0</v>
      </c>
      <c r="G104">
        <v>430000</v>
      </c>
      <c r="I104" s="18">
        <f>G104</f>
        <v>430000</v>
      </c>
      <c r="J104" s="25">
        <v>1</v>
      </c>
      <c r="K104" s="26">
        <f t="shared" si="10"/>
        <v>2</v>
      </c>
      <c r="L104" s="26">
        <f t="shared" si="11"/>
        <v>40</v>
      </c>
      <c r="M104" s="27">
        <f t="shared" si="12"/>
        <v>0</v>
      </c>
      <c r="BG104">
        <v>7864</v>
      </c>
    </row>
    <row r="105" spans="3:59" x14ac:dyDescent="0.25">
      <c r="C105">
        <v>82</v>
      </c>
      <c r="D105">
        <v>2</v>
      </c>
      <c r="E105">
        <v>45.4</v>
      </c>
      <c r="F105">
        <v>1</v>
      </c>
      <c r="G105">
        <v>550000</v>
      </c>
      <c r="I105" s="18">
        <f>G105</f>
        <v>550000</v>
      </c>
      <c r="J105" s="25">
        <v>1</v>
      </c>
      <c r="K105" s="26">
        <f t="shared" si="10"/>
        <v>2</v>
      </c>
      <c r="L105" s="26">
        <f t="shared" si="11"/>
        <v>45.4</v>
      </c>
      <c r="M105" s="27">
        <f t="shared" si="12"/>
        <v>1</v>
      </c>
      <c r="BG105">
        <v>7912</v>
      </c>
    </row>
    <row r="106" spans="3:59" x14ac:dyDescent="0.25">
      <c r="C106">
        <v>83</v>
      </c>
      <c r="D106">
        <v>3</v>
      </c>
      <c r="E106">
        <v>102</v>
      </c>
      <c r="F106">
        <v>0</v>
      </c>
      <c r="G106">
        <v>700000</v>
      </c>
      <c r="I106" s="18">
        <f>G106</f>
        <v>700000</v>
      </c>
      <c r="J106" s="25">
        <v>1</v>
      </c>
      <c r="K106" s="26">
        <f t="shared" si="10"/>
        <v>3</v>
      </c>
      <c r="L106" s="26">
        <f t="shared" si="11"/>
        <v>102</v>
      </c>
      <c r="M106" s="27">
        <f t="shared" si="12"/>
        <v>0</v>
      </c>
      <c r="BG106">
        <v>7960</v>
      </c>
    </row>
    <row r="107" spans="3:59" x14ac:dyDescent="0.25">
      <c r="C107">
        <v>84</v>
      </c>
      <c r="D107">
        <v>2</v>
      </c>
      <c r="E107">
        <v>52</v>
      </c>
      <c r="F107">
        <v>1</v>
      </c>
      <c r="G107">
        <v>465000</v>
      </c>
      <c r="I107" s="18">
        <f>G107</f>
        <v>465000</v>
      </c>
      <c r="J107" s="25">
        <v>1</v>
      </c>
      <c r="K107" s="26">
        <f t="shared" si="10"/>
        <v>2</v>
      </c>
      <c r="L107" s="26">
        <f t="shared" si="11"/>
        <v>52</v>
      </c>
      <c r="M107" s="27">
        <f t="shared" si="12"/>
        <v>1</v>
      </c>
      <c r="BG107">
        <v>8008</v>
      </c>
    </row>
    <row r="108" spans="3:59" x14ac:dyDescent="0.25">
      <c r="C108">
        <v>85</v>
      </c>
      <c r="D108">
        <v>3</v>
      </c>
      <c r="E108">
        <v>68.3</v>
      </c>
      <c r="F108">
        <v>1</v>
      </c>
      <c r="G108">
        <v>590000</v>
      </c>
      <c r="I108" s="18">
        <f>G108</f>
        <v>590000</v>
      </c>
      <c r="J108" s="25">
        <v>1</v>
      </c>
      <c r="K108" s="26">
        <f t="shared" si="10"/>
        <v>3</v>
      </c>
      <c r="L108" s="26">
        <f t="shared" si="11"/>
        <v>68.3</v>
      </c>
      <c r="M108" s="27">
        <f t="shared" si="12"/>
        <v>1</v>
      </c>
      <c r="BG108">
        <v>8056</v>
      </c>
    </row>
    <row r="109" spans="3:59" x14ac:dyDescent="0.25">
      <c r="C109">
        <v>86</v>
      </c>
      <c r="D109">
        <v>2</v>
      </c>
      <c r="E109">
        <v>84</v>
      </c>
      <c r="F109">
        <v>1</v>
      </c>
      <c r="G109">
        <v>620000</v>
      </c>
      <c r="I109" s="18">
        <f>G109</f>
        <v>620000</v>
      </c>
      <c r="J109" s="25">
        <v>1</v>
      </c>
      <c r="K109" s="26">
        <f t="shared" si="10"/>
        <v>2</v>
      </c>
      <c r="L109" s="26">
        <f t="shared" si="11"/>
        <v>84</v>
      </c>
      <c r="M109" s="27">
        <f t="shared" si="12"/>
        <v>1</v>
      </c>
      <c r="BG109">
        <v>8104</v>
      </c>
    </row>
    <row r="110" spans="3:59" x14ac:dyDescent="0.25">
      <c r="C110">
        <v>87</v>
      </c>
      <c r="D110">
        <v>2</v>
      </c>
      <c r="E110">
        <v>43.6</v>
      </c>
      <c r="F110">
        <v>0</v>
      </c>
      <c r="G110">
        <v>385000</v>
      </c>
      <c r="I110" s="18">
        <f>G110</f>
        <v>385000</v>
      </c>
      <c r="J110" s="25">
        <v>1</v>
      </c>
      <c r="K110" s="26">
        <f t="shared" si="10"/>
        <v>2</v>
      </c>
      <c r="L110" s="26">
        <f t="shared" si="11"/>
        <v>43.6</v>
      </c>
      <c r="M110" s="27">
        <f t="shared" si="12"/>
        <v>0</v>
      </c>
      <c r="BG110">
        <v>8152</v>
      </c>
    </row>
    <row r="111" spans="3:59" x14ac:dyDescent="0.25">
      <c r="C111">
        <v>88</v>
      </c>
      <c r="D111">
        <v>2</v>
      </c>
      <c r="E111">
        <v>45.66</v>
      </c>
      <c r="F111">
        <v>1</v>
      </c>
      <c r="G111">
        <v>439000</v>
      </c>
      <c r="I111" s="18">
        <f>G111</f>
        <v>439000</v>
      </c>
      <c r="J111" s="25">
        <v>1</v>
      </c>
      <c r="K111" s="26">
        <f t="shared" si="10"/>
        <v>2</v>
      </c>
      <c r="L111" s="26">
        <f t="shared" si="11"/>
        <v>45.66</v>
      </c>
      <c r="M111" s="27">
        <f t="shared" si="12"/>
        <v>1</v>
      </c>
      <c r="BG111">
        <v>8200</v>
      </c>
    </row>
    <row r="112" spans="3:59" x14ac:dyDescent="0.25">
      <c r="C112">
        <v>89</v>
      </c>
      <c r="D112">
        <v>4</v>
      </c>
      <c r="E112">
        <v>150</v>
      </c>
      <c r="F112">
        <v>1</v>
      </c>
      <c r="G112">
        <v>1500000</v>
      </c>
      <c r="I112" s="18">
        <f>G112</f>
        <v>1500000</v>
      </c>
      <c r="J112" s="25">
        <v>1</v>
      </c>
      <c r="K112" s="26">
        <f t="shared" si="10"/>
        <v>4</v>
      </c>
      <c r="L112" s="26">
        <f t="shared" si="11"/>
        <v>150</v>
      </c>
      <c r="M112" s="27">
        <f t="shared" si="12"/>
        <v>1</v>
      </c>
      <c r="BG112">
        <v>8248</v>
      </c>
    </row>
    <row r="113" spans="3:59" x14ac:dyDescent="0.25">
      <c r="C113">
        <v>90</v>
      </c>
      <c r="D113">
        <v>3</v>
      </c>
      <c r="E113">
        <v>60.27</v>
      </c>
      <c r="F113">
        <v>1</v>
      </c>
      <c r="G113">
        <v>783510</v>
      </c>
      <c r="I113" s="18">
        <f>G113</f>
        <v>783510</v>
      </c>
      <c r="J113" s="25">
        <v>1</v>
      </c>
      <c r="K113" s="26">
        <f t="shared" si="10"/>
        <v>3</v>
      </c>
      <c r="L113" s="26">
        <f t="shared" si="11"/>
        <v>60.27</v>
      </c>
      <c r="M113" s="27">
        <f t="shared" si="12"/>
        <v>1</v>
      </c>
      <c r="BG113">
        <v>8296</v>
      </c>
    </row>
    <row r="114" spans="3:59" x14ac:dyDescent="0.25">
      <c r="C114">
        <v>91</v>
      </c>
      <c r="D114">
        <v>2</v>
      </c>
      <c r="E114">
        <v>67</v>
      </c>
      <c r="F114">
        <v>1</v>
      </c>
      <c r="G114">
        <v>450000</v>
      </c>
      <c r="I114" s="18">
        <f>G114</f>
        <v>450000</v>
      </c>
      <c r="J114" s="25">
        <v>1</v>
      </c>
      <c r="K114" s="26">
        <f t="shared" si="10"/>
        <v>2</v>
      </c>
      <c r="L114" s="26">
        <f t="shared" si="11"/>
        <v>67</v>
      </c>
      <c r="M114" s="27">
        <f t="shared" si="12"/>
        <v>1</v>
      </c>
      <c r="BG114">
        <v>8344</v>
      </c>
    </row>
    <row r="115" spans="3:59" x14ac:dyDescent="0.25">
      <c r="C115">
        <v>92</v>
      </c>
      <c r="D115">
        <v>2</v>
      </c>
      <c r="E115">
        <v>38.78</v>
      </c>
      <c r="F115">
        <v>1</v>
      </c>
      <c r="G115">
        <v>610000</v>
      </c>
      <c r="I115" s="18">
        <f>G115</f>
        <v>610000</v>
      </c>
      <c r="J115" s="25">
        <v>1</v>
      </c>
      <c r="K115" s="26">
        <f t="shared" si="10"/>
        <v>2</v>
      </c>
      <c r="L115" s="26">
        <f t="shared" si="11"/>
        <v>38.78</v>
      </c>
      <c r="M115" s="27">
        <f t="shared" si="12"/>
        <v>1</v>
      </c>
      <c r="BG115">
        <v>8392</v>
      </c>
    </row>
    <row r="116" spans="3:59" x14ac:dyDescent="0.25">
      <c r="C116">
        <v>93</v>
      </c>
      <c r="D116">
        <v>2</v>
      </c>
      <c r="E116">
        <v>49.37</v>
      </c>
      <c r="F116">
        <v>1</v>
      </c>
      <c r="G116">
        <v>913345</v>
      </c>
      <c r="I116" s="18">
        <f>G116</f>
        <v>913345</v>
      </c>
      <c r="J116" s="25">
        <v>1</v>
      </c>
      <c r="K116" s="26">
        <f t="shared" si="10"/>
        <v>2</v>
      </c>
      <c r="L116" s="26">
        <f t="shared" si="11"/>
        <v>49.37</v>
      </c>
      <c r="M116" s="27">
        <f t="shared" si="12"/>
        <v>1</v>
      </c>
      <c r="BG116">
        <v>8440</v>
      </c>
    </row>
    <row r="117" spans="3:59" x14ac:dyDescent="0.25">
      <c r="C117">
        <v>94</v>
      </c>
      <c r="D117">
        <v>3</v>
      </c>
      <c r="E117">
        <v>90</v>
      </c>
      <c r="F117">
        <v>1</v>
      </c>
      <c r="G117">
        <v>1161000</v>
      </c>
      <c r="I117" s="18">
        <f>G117</f>
        <v>1161000</v>
      </c>
      <c r="J117" s="25">
        <v>1</v>
      </c>
      <c r="K117" s="26">
        <f t="shared" si="10"/>
        <v>3</v>
      </c>
      <c r="L117" s="26">
        <f t="shared" si="11"/>
        <v>90</v>
      </c>
      <c r="M117" s="27">
        <f t="shared" si="12"/>
        <v>1</v>
      </c>
      <c r="BG117">
        <v>8488</v>
      </c>
    </row>
    <row r="118" spans="3:59" x14ac:dyDescent="0.25">
      <c r="C118">
        <v>95</v>
      </c>
      <c r="D118">
        <v>4</v>
      </c>
      <c r="E118">
        <v>113</v>
      </c>
      <c r="F118">
        <v>0</v>
      </c>
      <c r="G118">
        <v>1243000</v>
      </c>
      <c r="I118" s="18">
        <f>G118</f>
        <v>1243000</v>
      </c>
      <c r="J118" s="25">
        <v>1</v>
      </c>
      <c r="K118" s="26">
        <f t="shared" si="10"/>
        <v>4</v>
      </c>
      <c r="L118" s="26">
        <f t="shared" si="11"/>
        <v>113</v>
      </c>
      <c r="M118" s="27">
        <f t="shared" si="12"/>
        <v>0</v>
      </c>
      <c r="BG118">
        <v>8536</v>
      </c>
    </row>
    <row r="119" spans="3:59" x14ac:dyDescent="0.25">
      <c r="C119">
        <v>96</v>
      </c>
      <c r="D119">
        <v>3</v>
      </c>
      <c r="E119">
        <v>65.31</v>
      </c>
      <c r="F119">
        <v>0</v>
      </c>
      <c r="G119">
        <v>490000</v>
      </c>
      <c r="I119" s="18">
        <f>G119</f>
        <v>490000</v>
      </c>
      <c r="J119" s="25">
        <v>1</v>
      </c>
      <c r="K119" s="26">
        <f t="shared" si="10"/>
        <v>3</v>
      </c>
      <c r="L119" s="26">
        <f t="shared" si="11"/>
        <v>65.31</v>
      </c>
      <c r="M119" s="27">
        <f t="shared" si="12"/>
        <v>0</v>
      </c>
      <c r="BG119">
        <v>8584</v>
      </c>
    </row>
    <row r="120" spans="3:59" x14ac:dyDescent="0.25">
      <c r="C120">
        <v>97</v>
      </c>
      <c r="D120">
        <v>3</v>
      </c>
      <c r="E120">
        <v>93.69</v>
      </c>
      <c r="F120">
        <v>0</v>
      </c>
      <c r="G120">
        <v>1050000</v>
      </c>
      <c r="I120" s="18">
        <f>G120</f>
        <v>1050000</v>
      </c>
      <c r="J120" s="25">
        <v>1</v>
      </c>
      <c r="K120" s="26">
        <f t="shared" si="10"/>
        <v>3</v>
      </c>
      <c r="L120" s="26">
        <f t="shared" si="11"/>
        <v>93.69</v>
      </c>
      <c r="M120" s="27">
        <f t="shared" si="12"/>
        <v>0</v>
      </c>
      <c r="BG120">
        <v>8632</v>
      </c>
    </row>
    <row r="121" spans="3:59" x14ac:dyDescent="0.25">
      <c r="C121">
        <v>98</v>
      </c>
      <c r="D121">
        <v>4</v>
      </c>
      <c r="E121">
        <v>93.8</v>
      </c>
      <c r="F121">
        <v>1</v>
      </c>
      <c r="G121">
        <v>1013040</v>
      </c>
      <c r="I121" s="18">
        <f>G121</f>
        <v>1013040</v>
      </c>
      <c r="J121" s="25">
        <v>1</v>
      </c>
      <c r="K121" s="26">
        <f t="shared" si="10"/>
        <v>4</v>
      </c>
      <c r="L121" s="26">
        <f t="shared" si="11"/>
        <v>93.8</v>
      </c>
      <c r="M121" s="27">
        <f t="shared" si="12"/>
        <v>1</v>
      </c>
      <c r="BG121">
        <v>8680</v>
      </c>
    </row>
    <row r="122" spans="3:59" x14ac:dyDescent="0.25">
      <c r="C122">
        <v>99</v>
      </c>
      <c r="D122">
        <v>1</v>
      </c>
      <c r="E122">
        <v>32</v>
      </c>
      <c r="F122">
        <v>0</v>
      </c>
      <c r="G122">
        <v>335000</v>
      </c>
      <c r="I122" s="18">
        <f>G122</f>
        <v>335000</v>
      </c>
      <c r="J122" s="25">
        <v>1</v>
      </c>
      <c r="K122" s="26">
        <f t="shared" si="10"/>
        <v>1</v>
      </c>
      <c r="L122" s="26">
        <f t="shared" si="11"/>
        <v>32</v>
      </c>
      <c r="M122" s="27">
        <f t="shared" si="12"/>
        <v>0</v>
      </c>
      <c r="BG122">
        <v>8728</v>
      </c>
    </row>
    <row r="123" spans="3:59" x14ac:dyDescent="0.25">
      <c r="C123">
        <v>100</v>
      </c>
      <c r="D123">
        <v>4</v>
      </c>
      <c r="E123">
        <v>82</v>
      </c>
      <c r="F123">
        <v>1</v>
      </c>
      <c r="G123">
        <v>691000</v>
      </c>
      <c r="I123" s="18">
        <f>G123</f>
        <v>691000</v>
      </c>
      <c r="J123" s="25">
        <v>1</v>
      </c>
      <c r="K123" s="26">
        <f t="shared" si="10"/>
        <v>4</v>
      </c>
      <c r="L123" s="26">
        <f t="shared" si="11"/>
        <v>82</v>
      </c>
      <c r="M123" s="27">
        <f t="shared" si="12"/>
        <v>1</v>
      </c>
      <c r="BG123">
        <v>8776</v>
      </c>
    </row>
    <row r="124" spans="3:59" x14ac:dyDescent="0.25">
      <c r="C124">
        <v>101</v>
      </c>
      <c r="D124">
        <v>3</v>
      </c>
      <c r="E124">
        <v>81.25</v>
      </c>
      <c r="F124">
        <v>1</v>
      </c>
      <c r="G124">
        <v>1625000</v>
      </c>
      <c r="I124" s="18">
        <f>G124</f>
        <v>1625000</v>
      </c>
      <c r="J124" s="25">
        <v>1</v>
      </c>
      <c r="K124" s="26">
        <f t="shared" si="10"/>
        <v>3</v>
      </c>
      <c r="L124" s="26">
        <f t="shared" si="11"/>
        <v>81.25</v>
      </c>
      <c r="M124" s="27">
        <f t="shared" si="12"/>
        <v>1</v>
      </c>
      <c r="BG124">
        <v>8824</v>
      </c>
    </row>
    <row r="125" spans="3:59" x14ac:dyDescent="0.25">
      <c r="C125">
        <v>102</v>
      </c>
      <c r="D125">
        <v>1</v>
      </c>
      <c r="E125">
        <v>36</v>
      </c>
      <c r="F125">
        <v>1</v>
      </c>
      <c r="G125">
        <v>376950</v>
      </c>
      <c r="I125" s="18">
        <f>G125</f>
        <v>376950</v>
      </c>
      <c r="J125" s="25">
        <v>1</v>
      </c>
      <c r="K125" s="26">
        <f t="shared" si="10"/>
        <v>1</v>
      </c>
      <c r="L125" s="26">
        <f t="shared" si="11"/>
        <v>36</v>
      </c>
      <c r="M125" s="27">
        <f t="shared" si="12"/>
        <v>1</v>
      </c>
      <c r="BG125">
        <v>8872</v>
      </c>
    </row>
    <row r="126" spans="3:59" x14ac:dyDescent="0.25">
      <c r="C126">
        <v>103</v>
      </c>
      <c r="D126">
        <v>3</v>
      </c>
      <c r="E126">
        <v>100</v>
      </c>
      <c r="F126">
        <v>1</v>
      </c>
      <c r="G126">
        <v>1600000</v>
      </c>
      <c r="I126" s="18">
        <f>G126</f>
        <v>1600000</v>
      </c>
      <c r="J126" s="25">
        <v>1</v>
      </c>
      <c r="K126" s="26">
        <f t="shared" si="10"/>
        <v>3</v>
      </c>
      <c r="L126" s="26">
        <f t="shared" si="11"/>
        <v>100</v>
      </c>
      <c r="M126" s="27">
        <f t="shared" si="12"/>
        <v>1</v>
      </c>
      <c r="BG126">
        <v>8920</v>
      </c>
    </row>
    <row r="127" spans="3:59" x14ac:dyDescent="0.25">
      <c r="C127">
        <v>104</v>
      </c>
      <c r="D127">
        <v>2</v>
      </c>
      <c r="E127">
        <v>54</v>
      </c>
      <c r="F127">
        <v>1</v>
      </c>
      <c r="G127">
        <v>524000</v>
      </c>
      <c r="I127" s="18">
        <f>G127</f>
        <v>524000</v>
      </c>
      <c r="J127" s="25">
        <v>1</v>
      </c>
      <c r="K127" s="26">
        <f t="shared" si="10"/>
        <v>2</v>
      </c>
      <c r="L127" s="26">
        <f t="shared" si="11"/>
        <v>54</v>
      </c>
      <c r="M127" s="27">
        <f t="shared" si="12"/>
        <v>1</v>
      </c>
      <c r="BG127">
        <v>8968</v>
      </c>
    </row>
    <row r="128" spans="3:59" x14ac:dyDescent="0.25">
      <c r="C128">
        <v>105</v>
      </c>
      <c r="D128">
        <v>2</v>
      </c>
      <c r="E128">
        <v>47.22</v>
      </c>
      <c r="F128">
        <v>1</v>
      </c>
      <c r="G128">
        <v>419000</v>
      </c>
      <c r="I128" s="18">
        <f>G128</f>
        <v>419000</v>
      </c>
      <c r="J128" s="25">
        <v>1</v>
      </c>
      <c r="K128" s="26">
        <f t="shared" si="10"/>
        <v>2</v>
      </c>
      <c r="L128" s="26">
        <f t="shared" si="11"/>
        <v>47.22</v>
      </c>
      <c r="M128" s="27">
        <f t="shared" si="12"/>
        <v>1</v>
      </c>
      <c r="BG128">
        <v>9016</v>
      </c>
    </row>
    <row r="129" spans="3:59" x14ac:dyDescent="0.25">
      <c r="C129">
        <v>106</v>
      </c>
      <c r="D129">
        <v>2</v>
      </c>
      <c r="E129">
        <v>91</v>
      </c>
      <c r="F129">
        <v>0</v>
      </c>
      <c r="G129">
        <v>780000</v>
      </c>
      <c r="I129" s="18">
        <f>G129</f>
        <v>780000</v>
      </c>
      <c r="J129" s="25">
        <v>1</v>
      </c>
      <c r="K129" s="26">
        <f t="shared" si="10"/>
        <v>2</v>
      </c>
      <c r="L129" s="26">
        <f t="shared" si="11"/>
        <v>91</v>
      </c>
      <c r="M129" s="27">
        <f t="shared" si="12"/>
        <v>0</v>
      </c>
      <c r="BG129">
        <v>9064</v>
      </c>
    </row>
    <row r="130" spans="3:59" x14ac:dyDescent="0.25">
      <c r="C130">
        <v>107</v>
      </c>
      <c r="D130">
        <v>2</v>
      </c>
      <c r="E130">
        <v>40.880000000000003</v>
      </c>
      <c r="F130">
        <v>1</v>
      </c>
      <c r="G130">
        <v>797160</v>
      </c>
      <c r="I130" s="18">
        <f>G130</f>
        <v>797160</v>
      </c>
      <c r="J130" s="25">
        <v>1</v>
      </c>
      <c r="K130" s="26">
        <f t="shared" si="10"/>
        <v>2</v>
      </c>
      <c r="L130" s="26">
        <f t="shared" si="11"/>
        <v>40.880000000000003</v>
      </c>
      <c r="M130" s="27">
        <f t="shared" si="12"/>
        <v>1</v>
      </c>
      <c r="BG130">
        <v>9112</v>
      </c>
    </row>
    <row r="131" spans="3:59" x14ac:dyDescent="0.25">
      <c r="C131">
        <v>108</v>
      </c>
      <c r="D131">
        <v>2</v>
      </c>
      <c r="E131">
        <v>63</v>
      </c>
      <c r="F131">
        <v>1</v>
      </c>
      <c r="G131">
        <v>540000</v>
      </c>
      <c r="I131" s="18">
        <f>G131</f>
        <v>540000</v>
      </c>
      <c r="J131" s="25">
        <v>1</v>
      </c>
      <c r="K131" s="26">
        <f t="shared" si="10"/>
        <v>2</v>
      </c>
      <c r="L131" s="26">
        <f t="shared" si="11"/>
        <v>63</v>
      </c>
      <c r="M131" s="27">
        <f t="shared" si="12"/>
        <v>1</v>
      </c>
      <c r="BG131">
        <v>9160</v>
      </c>
    </row>
    <row r="132" spans="3:59" x14ac:dyDescent="0.25">
      <c r="C132">
        <v>109</v>
      </c>
      <c r="D132">
        <v>3</v>
      </c>
      <c r="E132">
        <v>105.18</v>
      </c>
      <c r="F132">
        <v>1</v>
      </c>
      <c r="G132">
        <v>1060000</v>
      </c>
      <c r="I132" s="18">
        <f>G132</f>
        <v>1060000</v>
      </c>
      <c r="J132" s="25">
        <v>1</v>
      </c>
      <c r="K132" s="26">
        <f t="shared" si="10"/>
        <v>3</v>
      </c>
      <c r="L132" s="26">
        <f t="shared" si="11"/>
        <v>105.18</v>
      </c>
      <c r="M132" s="27">
        <f t="shared" si="12"/>
        <v>1</v>
      </c>
      <c r="BG132">
        <v>9208</v>
      </c>
    </row>
    <row r="133" spans="3:59" x14ac:dyDescent="0.25">
      <c r="C133">
        <v>110</v>
      </c>
      <c r="D133">
        <v>1</v>
      </c>
      <c r="E133">
        <v>34</v>
      </c>
      <c r="F133">
        <v>1</v>
      </c>
      <c r="G133">
        <v>476000</v>
      </c>
      <c r="I133" s="18">
        <f>G133</f>
        <v>476000</v>
      </c>
      <c r="J133" s="25">
        <v>1</v>
      </c>
      <c r="K133" s="26">
        <f t="shared" si="10"/>
        <v>1</v>
      </c>
      <c r="L133" s="26">
        <f t="shared" si="11"/>
        <v>34</v>
      </c>
      <c r="M133" s="27">
        <f t="shared" si="12"/>
        <v>1</v>
      </c>
      <c r="BG133">
        <v>9256</v>
      </c>
    </row>
    <row r="134" spans="3:59" x14ac:dyDescent="0.25">
      <c r="C134">
        <v>111</v>
      </c>
      <c r="D134">
        <v>3</v>
      </c>
      <c r="E134">
        <v>70</v>
      </c>
      <c r="F134">
        <v>1</v>
      </c>
      <c r="G134">
        <v>700000</v>
      </c>
      <c r="I134" s="18">
        <f>G134</f>
        <v>700000</v>
      </c>
      <c r="J134" s="25">
        <v>1</v>
      </c>
      <c r="K134" s="26">
        <f t="shared" si="10"/>
        <v>3</v>
      </c>
      <c r="L134" s="26">
        <f t="shared" si="11"/>
        <v>70</v>
      </c>
      <c r="M134" s="27">
        <f t="shared" si="12"/>
        <v>1</v>
      </c>
      <c r="BG134">
        <v>9304</v>
      </c>
    </row>
    <row r="135" spans="3:59" x14ac:dyDescent="0.25">
      <c r="C135">
        <v>112</v>
      </c>
      <c r="D135">
        <v>1</v>
      </c>
      <c r="E135">
        <v>40</v>
      </c>
      <c r="F135">
        <v>1</v>
      </c>
      <c r="G135">
        <v>399000</v>
      </c>
      <c r="I135" s="18">
        <f>G135</f>
        <v>399000</v>
      </c>
      <c r="J135" s="25">
        <v>1</v>
      </c>
      <c r="K135" s="26">
        <f t="shared" si="10"/>
        <v>1</v>
      </c>
      <c r="L135" s="26">
        <f t="shared" si="11"/>
        <v>40</v>
      </c>
      <c r="M135" s="27">
        <f t="shared" si="12"/>
        <v>1</v>
      </c>
      <c r="BG135">
        <v>9352</v>
      </c>
    </row>
    <row r="136" spans="3:59" x14ac:dyDescent="0.25">
      <c r="C136">
        <v>113</v>
      </c>
      <c r="D136">
        <v>1</v>
      </c>
      <c r="E136">
        <v>30</v>
      </c>
      <c r="F136">
        <v>1</v>
      </c>
      <c r="G136">
        <v>349945</v>
      </c>
      <c r="I136" s="18">
        <f>G136</f>
        <v>349945</v>
      </c>
      <c r="J136" s="25">
        <v>1</v>
      </c>
      <c r="K136" s="26">
        <f t="shared" si="10"/>
        <v>1</v>
      </c>
      <c r="L136" s="26">
        <f t="shared" si="11"/>
        <v>30</v>
      </c>
      <c r="M136" s="27">
        <f t="shared" si="12"/>
        <v>1</v>
      </c>
      <c r="BG136">
        <v>9400</v>
      </c>
    </row>
    <row r="137" spans="3:59" x14ac:dyDescent="0.25">
      <c r="C137">
        <v>114</v>
      </c>
      <c r="D137">
        <v>5</v>
      </c>
      <c r="E137">
        <v>130</v>
      </c>
      <c r="F137">
        <v>1</v>
      </c>
      <c r="G137">
        <v>2350000</v>
      </c>
      <c r="I137" s="18">
        <f>G137</f>
        <v>2350000</v>
      </c>
      <c r="J137" s="25">
        <v>1</v>
      </c>
      <c r="K137" s="26">
        <f t="shared" si="10"/>
        <v>5</v>
      </c>
      <c r="L137" s="26">
        <f t="shared" si="11"/>
        <v>130</v>
      </c>
      <c r="M137" s="27">
        <f t="shared" si="12"/>
        <v>1</v>
      </c>
      <c r="BG137">
        <v>9448</v>
      </c>
    </row>
    <row r="138" spans="3:59" x14ac:dyDescent="0.25">
      <c r="C138">
        <v>115</v>
      </c>
      <c r="D138">
        <v>2</v>
      </c>
      <c r="E138">
        <v>55</v>
      </c>
      <c r="F138">
        <v>1</v>
      </c>
      <c r="G138">
        <v>850000</v>
      </c>
      <c r="I138" s="18">
        <f>G138</f>
        <v>850000</v>
      </c>
      <c r="J138" s="25">
        <v>1</v>
      </c>
      <c r="K138" s="26">
        <f t="shared" si="10"/>
        <v>2</v>
      </c>
      <c r="L138" s="26">
        <f t="shared" si="11"/>
        <v>55</v>
      </c>
      <c r="M138" s="27">
        <f t="shared" si="12"/>
        <v>1</v>
      </c>
      <c r="BG138">
        <v>9496</v>
      </c>
    </row>
    <row r="139" spans="3:59" x14ac:dyDescent="0.25">
      <c r="C139">
        <v>116</v>
      </c>
      <c r="D139">
        <v>3</v>
      </c>
      <c r="E139">
        <v>66.010000000000005</v>
      </c>
      <c r="F139">
        <v>1</v>
      </c>
      <c r="G139">
        <v>530000</v>
      </c>
      <c r="I139" s="18">
        <f>G139</f>
        <v>530000</v>
      </c>
      <c r="J139" s="25">
        <v>1</v>
      </c>
      <c r="K139" s="26">
        <f t="shared" si="10"/>
        <v>3</v>
      </c>
      <c r="L139" s="26">
        <f t="shared" si="11"/>
        <v>66.010000000000005</v>
      </c>
      <c r="M139" s="27">
        <f t="shared" si="12"/>
        <v>1</v>
      </c>
      <c r="BG139">
        <v>9544</v>
      </c>
    </row>
    <row r="140" spans="3:59" x14ac:dyDescent="0.25">
      <c r="C140">
        <v>117</v>
      </c>
      <c r="D140">
        <v>1</v>
      </c>
      <c r="E140">
        <v>32</v>
      </c>
      <c r="F140">
        <v>1</v>
      </c>
      <c r="G140">
        <v>280000</v>
      </c>
      <c r="I140" s="18">
        <f>G140</f>
        <v>280000</v>
      </c>
      <c r="J140" s="25">
        <v>1</v>
      </c>
      <c r="K140" s="26">
        <f t="shared" si="10"/>
        <v>1</v>
      </c>
      <c r="L140" s="26">
        <f t="shared" si="11"/>
        <v>32</v>
      </c>
      <c r="M140" s="27">
        <f t="shared" si="12"/>
        <v>1</v>
      </c>
      <c r="BG140">
        <v>9592</v>
      </c>
    </row>
    <row r="141" spans="3:59" x14ac:dyDescent="0.25">
      <c r="C141">
        <v>118</v>
      </c>
      <c r="D141">
        <v>3</v>
      </c>
      <c r="E141">
        <v>82</v>
      </c>
      <c r="F141">
        <v>0</v>
      </c>
      <c r="G141">
        <v>520000</v>
      </c>
      <c r="I141" s="18">
        <f>G141</f>
        <v>520000</v>
      </c>
      <c r="J141" s="25">
        <v>1</v>
      </c>
      <c r="K141" s="26">
        <f t="shared" si="10"/>
        <v>3</v>
      </c>
      <c r="L141" s="26">
        <f t="shared" si="11"/>
        <v>82</v>
      </c>
      <c r="M141" s="27">
        <f t="shared" si="12"/>
        <v>0</v>
      </c>
      <c r="BG141">
        <v>9640</v>
      </c>
    </row>
    <row r="142" spans="3:59" x14ac:dyDescent="0.25">
      <c r="C142">
        <v>119</v>
      </c>
      <c r="D142">
        <v>2</v>
      </c>
      <c r="E142">
        <v>49.31</v>
      </c>
      <c r="F142">
        <v>0</v>
      </c>
      <c r="G142">
        <v>740000</v>
      </c>
      <c r="I142" s="18">
        <f>G142</f>
        <v>740000</v>
      </c>
      <c r="J142" s="25">
        <v>1</v>
      </c>
      <c r="K142" s="26">
        <f t="shared" si="10"/>
        <v>2</v>
      </c>
      <c r="L142" s="26">
        <f t="shared" si="11"/>
        <v>49.31</v>
      </c>
      <c r="M142" s="27">
        <f t="shared" si="12"/>
        <v>0</v>
      </c>
      <c r="BG142">
        <v>9688</v>
      </c>
    </row>
    <row r="143" spans="3:59" x14ac:dyDescent="0.25">
      <c r="C143">
        <v>120</v>
      </c>
      <c r="D143">
        <v>2</v>
      </c>
      <c r="E143">
        <v>27.1</v>
      </c>
      <c r="F143">
        <v>1</v>
      </c>
      <c r="G143">
        <v>230350</v>
      </c>
      <c r="I143" s="18">
        <f>G143</f>
        <v>230350</v>
      </c>
      <c r="J143" s="25">
        <v>1</v>
      </c>
      <c r="K143" s="26">
        <f t="shared" si="10"/>
        <v>2</v>
      </c>
      <c r="L143" s="26">
        <f t="shared" si="11"/>
        <v>27.1</v>
      </c>
      <c r="M143" s="27">
        <f t="shared" si="12"/>
        <v>1</v>
      </c>
      <c r="BG143">
        <v>9736</v>
      </c>
    </row>
    <row r="144" spans="3:59" x14ac:dyDescent="0.25">
      <c r="C144">
        <v>121</v>
      </c>
      <c r="D144">
        <v>3</v>
      </c>
      <c r="E144">
        <v>77</v>
      </c>
      <c r="F144">
        <v>1</v>
      </c>
      <c r="G144">
        <v>770000</v>
      </c>
      <c r="I144" s="18">
        <f>G144</f>
        <v>770000</v>
      </c>
      <c r="J144" s="25">
        <v>1</v>
      </c>
      <c r="K144" s="26">
        <f t="shared" si="10"/>
        <v>3</v>
      </c>
      <c r="L144" s="26">
        <f t="shared" si="11"/>
        <v>77</v>
      </c>
      <c r="M144" s="27">
        <f t="shared" si="12"/>
        <v>1</v>
      </c>
      <c r="BG144">
        <v>9784</v>
      </c>
    </row>
    <row r="145" spans="3:59" x14ac:dyDescent="0.25">
      <c r="C145">
        <v>122</v>
      </c>
      <c r="D145">
        <v>3</v>
      </c>
      <c r="E145">
        <v>94</v>
      </c>
      <c r="F145">
        <v>1</v>
      </c>
      <c r="G145">
        <v>899000</v>
      </c>
      <c r="I145" s="18">
        <f>G145</f>
        <v>899000</v>
      </c>
      <c r="J145" s="25">
        <v>1</v>
      </c>
      <c r="K145" s="26">
        <f t="shared" si="10"/>
        <v>3</v>
      </c>
      <c r="L145" s="26">
        <f t="shared" si="11"/>
        <v>94</v>
      </c>
      <c r="M145" s="27">
        <f t="shared" si="12"/>
        <v>1</v>
      </c>
      <c r="BG145">
        <v>9832</v>
      </c>
    </row>
    <row r="146" spans="3:59" x14ac:dyDescent="0.25">
      <c r="C146">
        <v>123</v>
      </c>
      <c r="D146">
        <v>4</v>
      </c>
      <c r="E146">
        <v>100</v>
      </c>
      <c r="F146">
        <v>1</v>
      </c>
      <c r="G146">
        <v>899000</v>
      </c>
      <c r="I146" s="18">
        <f>G146</f>
        <v>899000</v>
      </c>
      <c r="J146" s="25">
        <v>1</v>
      </c>
      <c r="K146" s="26">
        <f t="shared" si="10"/>
        <v>4</v>
      </c>
      <c r="L146" s="26">
        <f t="shared" si="11"/>
        <v>100</v>
      </c>
      <c r="M146" s="27">
        <f t="shared" si="12"/>
        <v>1</v>
      </c>
      <c r="BG146">
        <v>9880</v>
      </c>
    </row>
    <row r="147" spans="3:59" x14ac:dyDescent="0.25">
      <c r="C147">
        <v>124</v>
      </c>
      <c r="D147">
        <v>6</v>
      </c>
      <c r="E147">
        <v>170</v>
      </c>
      <c r="F147">
        <v>1</v>
      </c>
      <c r="G147">
        <v>1200000</v>
      </c>
      <c r="I147" s="18">
        <f>G147</f>
        <v>1200000</v>
      </c>
      <c r="J147" s="25">
        <v>1</v>
      </c>
      <c r="K147" s="26">
        <f t="shared" si="10"/>
        <v>6</v>
      </c>
      <c r="L147" s="26">
        <f t="shared" si="11"/>
        <v>170</v>
      </c>
      <c r="M147" s="27">
        <f t="shared" si="12"/>
        <v>1</v>
      </c>
      <c r="BG147">
        <v>9928</v>
      </c>
    </row>
    <row r="148" spans="3:59" x14ac:dyDescent="0.25">
      <c r="C148">
        <v>125</v>
      </c>
      <c r="D148">
        <v>2</v>
      </c>
      <c r="E148">
        <v>52</v>
      </c>
      <c r="F148">
        <v>1</v>
      </c>
      <c r="G148">
        <v>470000</v>
      </c>
      <c r="I148" s="18">
        <f>G148</f>
        <v>470000</v>
      </c>
      <c r="J148" s="25">
        <v>1</v>
      </c>
      <c r="K148" s="26">
        <f t="shared" si="10"/>
        <v>2</v>
      </c>
      <c r="L148" s="26">
        <f t="shared" si="11"/>
        <v>52</v>
      </c>
      <c r="M148" s="27">
        <f t="shared" si="12"/>
        <v>1</v>
      </c>
      <c r="BG148">
        <v>9976</v>
      </c>
    </row>
    <row r="149" spans="3:59" x14ac:dyDescent="0.25">
      <c r="C149">
        <v>126</v>
      </c>
      <c r="D149">
        <v>2</v>
      </c>
      <c r="E149">
        <v>60</v>
      </c>
      <c r="F149">
        <v>1</v>
      </c>
      <c r="G149">
        <v>1200000</v>
      </c>
      <c r="I149" s="18">
        <f>G149</f>
        <v>1200000</v>
      </c>
      <c r="J149" s="25">
        <v>1</v>
      </c>
      <c r="K149" s="26">
        <f t="shared" si="10"/>
        <v>2</v>
      </c>
      <c r="L149" s="26">
        <f t="shared" si="11"/>
        <v>60</v>
      </c>
      <c r="M149" s="27">
        <f t="shared" si="12"/>
        <v>1</v>
      </c>
      <c r="BG149">
        <v>10024</v>
      </c>
    </row>
    <row r="150" spans="3:59" x14ac:dyDescent="0.25">
      <c r="C150">
        <v>127</v>
      </c>
      <c r="D150">
        <v>5</v>
      </c>
      <c r="E150">
        <v>130</v>
      </c>
      <c r="F150">
        <v>0</v>
      </c>
      <c r="G150">
        <v>1400000</v>
      </c>
      <c r="I150" s="18">
        <f>G150</f>
        <v>1400000</v>
      </c>
      <c r="J150" s="25">
        <v>1</v>
      </c>
      <c r="K150" s="26">
        <f t="shared" si="10"/>
        <v>5</v>
      </c>
      <c r="L150" s="26">
        <f t="shared" si="11"/>
        <v>130</v>
      </c>
      <c r="M150" s="27">
        <f t="shared" si="12"/>
        <v>0</v>
      </c>
      <c r="BG150">
        <v>10072</v>
      </c>
    </row>
    <row r="151" spans="3:59" x14ac:dyDescent="0.25">
      <c r="C151">
        <v>128</v>
      </c>
      <c r="D151">
        <v>2</v>
      </c>
      <c r="E151">
        <v>53</v>
      </c>
      <c r="F151">
        <v>0</v>
      </c>
      <c r="G151">
        <v>469200</v>
      </c>
      <c r="I151" s="18">
        <f>G151</f>
        <v>469200</v>
      </c>
      <c r="J151" s="25">
        <v>1</v>
      </c>
      <c r="K151" s="26">
        <f t="shared" si="10"/>
        <v>2</v>
      </c>
      <c r="L151" s="26">
        <f t="shared" si="11"/>
        <v>53</v>
      </c>
      <c r="M151" s="27">
        <f t="shared" si="12"/>
        <v>0</v>
      </c>
      <c r="BG151">
        <v>10120</v>
      </c>
    </row>
    <row r="152" spans="3:59" x14ac:dyDescent="0.25">
      <c r="C152">
        <v>129</v>
      </c>
      <c r="D152">
        <v>3</v>
      </c>
      <c r="E152">
        <v>100</v>
      </c>
      <c r="F152">
        <v>1</v>
      </c>
      <c r="G152">
        <v>2500000</v>
      </c>
      <c r="I152" s="18">
        <f>G152</f>
        <v>2500000</v>
      </c>
      <c r="J152" s="25">
        <v>1</v>
      </c>
      <c r="K152" s="26">
        <f t="shared" si="10"/>
        <v>3</v>
      </c>
      <c r="L152" s="26">
        <f t="shared" si="11"/>
        <v>100</v>
      </c>
      <c r="M152" s="27">
        <f t="shared" si="12"/>
        <v>1</v>
      </c>
      <c r="BG152">
        <v>10168</v>
      </c>
    </row>
    <row r="153" spans="3:59" x14ac:dyDescent="0.25">
      <c r="C153">
        <v>130</v>
      </c>
      <c r="D153">
        <v>1</v>
      </c>
      <c r="E153">
        <v>21</v>
      </c>
      <c r="F153">
        <v>1</v>
      </c>
      <c r="G153">
        <v>320000</v>
      </c>
      <c r="I153" s="18">
        <f>G153</f>
        <v>320000</v>
      </c>
      <c r="J153" s="25">
        <v>1</v>
      </c>
      <c r="K153" s="26">
        <f t="shared" ref="K153:K216" si="13">D153</f>
        <v>1</v>
      </c>
      <c r="L153" s="26">
        <f t="shared" ref="L153:L216" si="14">E153</f>
        <v>21</v>
      </c>
      <c r="M153" s="27">
        <f t="shared" ref="M153:M216" si="15">F153</f>
        <v>1</v>
      </c>
      <c r="BG153">
        <v>10216</v>
      </c>
    </row>
    <row r="154" spans="3:59" x14ac:dyDescent="0.25">
      <c r="C154">
        <v>131</v>
      </c>
      <c r="D154">
        <v>2</v>
      </c>
      <c r="E154">
        <v>74.010000000000005</v>
      </c>
      <c r="F154">
        <v>0</v>
      </c>
      <c r="G154">
        <v>851115</v>
      </c>
      <c r="I154" s="18">
        <f>G154</f>
        <v>851115</v>
      </c>
      <c r="J154" s="25">
        <v>1</v>
      </c>
      <c r="K154" s="26">
        <f t="shared" si="13"/>
        <v>2</v>
      </c>
      <c r="L154" s="26">
        <f t="shared" si="14"/>
        <v>74.010000000000005</v>
      </c>
      <c r="M154" s="27">
        <f t="shared" si="15"/>
        <v>0</v>
      </c>
      <c r="BG154">
        <v>10264</v>
      </c>
    </row>
    <row r="155" spans="3:59" x14ac:dyDescent="0.25">
      <c r="C155">
        <v>132</v>
      </c>
      <c r="D155">
        <v>1</v>
      </c>
      <c r="E155">
        <v>34.03</v>
      </c>
      <c r="F155">
        <v>0</v>
      </c>
      <c r="G155">
        <v>340250</v>
      </c>
      <c r="I155" s="18">
        <f>G155</f>
        <v>340250</v>
      </c>
      <c r="J155" s="25">
        <v>1</v>
      </c>
      <c r="K155" s="26">
        <f t="shared" si="13"/>
        <v>1</v>
      </c>
      <c r="L155" s="26">
        <f t="shared" si="14"/>
        <v>34.03</v>
      </c>
      <c r="M155" s="27">
        <f t="shared" si="15"/>
        <v>0</v>
      </c>
      <c r="BG155">
        <v>10312</v>
      </c>
    </row>
    <row r="156" spans="3:59" x14ac:dyDescent="0.25">
      <c r="C156">
        <v>133</v>
      </c>
      <c r="D156">
        <v>2</v>
      </c>
      <c r="E156">
        <v>42</v>
      </c>
      <c r="F156">
        <v>1</v>
      </c>
      <c r="G156">
        <v>570000</v>
      </c>
      <c r="I156" s="18">
        <f>G156</f>
        <v>570000</v>
      </c>
      <c r="J156" s="25">
        <v>1</v>
      </c>
      <c r="K156" s="26">
        <f t="shared" si="13"/>
        <v>2</v>
      </c>
      <c r="L156" s="26">
        <f t="shared" si="14"/>
        <v>42</v>
      </c>
      <c r="M156" s="27">
        <f t="shared" si="15"/>
        <v>1</v>
      </c>
      <c r="BG156">
        <v>10360</v>
      </c>
    </row>
    <row r="157" spans="3:59" x14ac:dyDescent="0.25">
      <c r="C157">
        <v>134</v>
      </c>
      <c r="D157">
        <v>3</v>
      </c>
      <c r="E157">
        <v>67.2</v>
      </c>
      <c r="F157">
        <v>1</v>
      </c>
      <c r="G157">
        <v>928973</v>
      </c>
      <c r="I157" s="18">
        <f>G157</f>
        <v>928973</v>
      </c>
      <c r="J157" s="25">
        <v>1</v>
      </c>
      <c r="K157" s="26">
        <f t="shared" si="13"/>
        <v>3</v>
      </c>
      <c r="L157" s="26">
        <f t="shared" si="14"/>
        <v>67.2</v>
      </c>
      <c r="M157" s="27">
        <f t="shared" si="15"/>
        <v>1</v>
      </c>
      <c r="BG157">
        <v>10408</v>
      </c>
    </row>
    <row r="158" spans="3:59" x14ac:dyDescent="0.25">
      <c r="C158">
        <v>135</v>
      </c>
      <c r="D158">
        <v>2</v>
      </c>
      <c r="E158">
        <v>47</v>
      </c>
      <c r="F158">
        <v>1</v>
      </c>
      <c r="G158">
        <v>399000</v>
      </c>
      <c r="I158" s="18">
        <f>G158</f>
        <v>399000</v>
      </c>
      <c r="J158" s="25">
        <v>1</v>
      </c>
      <c r="K158" s="26">
        <f t="shared" si="13"/>
        <v>2</v>
      </c>
      <c r="L158" s="26">
        <f t="shared" si="14"/>
        <v>47</v>
      </c>
      <c r="M158" s="27">
        <f t="shared" si="15"/>
        <v>1</v>
      </c>
      <c r="BG158">
        <v>10456</v>
      </c>
    </row>
    <row r="159" spans="3:59" x14ac:dyDescent="0.25">
      <c r="C159">
        <v>136</v>
      </c>
      <c r="D159">
        <v>2</v>
      </c>
      <c r="E159">
        <v>58.3</v>
      </c>
      <c r="F159">
        <v>1</v>
      </c>
      <c r="G159">
        <v>479000</v>
      </c>
      <c r="I159" s="18">
        <f>G159</f>
        <v>479000</v>
      </c>
      <c r="J159" s="25">
        <v>1</v>
      </c>
      <c r="K159" s="26">
        <f t="shared" si="13"/>
        <v>2</v>
      </c>
      <c r="L159" s="26">
        <f t="shared" si="14"/>
        <v>58.3</v>
      </c>
      <c r="M159" s="27">
        <f t="shared" si="15"/>
        <v>1</v>
      </c>
      <c r="BG159">
        <v>10504</v>
      </c>
    </row>
    <row r="160" spans="3:59" x14ac:dyDescent="0.25">
      <c r="C160">
        <v>137</v>
      </c>
      <c r="D160">
        <v>4</v>
      </c>
      <c r="E160">
        <v>127.9</v>
      </c>
      <c r="F160">
        <v>1</v>
      </c>
      <c r="G160">
        <v>1270000</v>
      </c>
      <c r="I160" s="18">
        <f>G160</f>
        <v>1270000</v>
      </c>
      <c r="J160" s="25">
        <v>1</v>
      </c>
      <c r="K160" s="26">
        <f t="shared" si="13"/>
        <v>4</v>
      </c>
      <c r="L160" s="26">
        <f t="shared" si="14"/>
        <v>127.9</v>
      </c>
      <c r="M160" s="27">
        <f t="shared" si="15"/>
        <v>1</v>
      </c>
      <c r="BG160">
        <v>10552</v>
      </c>
    </row>
    <row r="161" spans="3:59" x14ac:dyDescent="0.25">
      <c r="C161">
        <v>138</v>
      </c>
      <c r="D161">
        <v>4</v>
      </c>
      <c r="E161">
        <v>136.30000000000001</v>
      </c>
      <c r="F161">
        <v>1</v>
      </c>
      <c r="G161">
        <v>869000</v>
      </c>
      <c r="I161" s="18">
        <f>G161</f>
        <v>869000</v>
      </c>
      <c r="J161" s="25">
        <v>1</v>
      </c>
      <c r="K161" s="26">
        <f t="shared" si="13"/>
        <v>4</v>
      </c>
      <c r="L161" s="26">
        <f t="shared" si="14"/>
        <v>136.30000000000001</v>
      </c>
      <c r="M161" s="27">
        <f t="shared" si="15"/>
        <v>1</v>
      </c>
      <c r="BG161">
        <v>10600</v>
      </c>
    </row>
    <row r="162" spans="3:59" x14ac:dyDescent="0.25">
      <c r="C162">
        <v>139</v>
      </c>
      <c r="D162">
        <v>4</v>
      </c>
      <c r="E162">
        <v>81</v>
      </c>
      <c r="F162">
        <v>1</v>
      </c>
      <c r="G162">
        <v>819000</v>
      </c>
      <c r="I162" s="18">
        <f>G162</f>
        <v>819000</v>
      </c>
      <c r="J162" s="25">
        <v>1</v>
      </c>
      <c r="K162" s="26">
        <f t="shared" si="13"/>
        <v>4</v>
      </c>
      <c r="L162" s="26">
        <f t="shared" si="14"/>
        <v>81</v>
      </c>
      <c r="M162" s="27">
        <f t="shared" si="15"/>
        <v>1</v>
      </c>
      <c r="BG162">
        <v>10648</v>
      </c>
    </row>
    <row r="163" spans="3:59" x14ac:dyDescent="0.25">
      <c r="C163">
        <v>140</v>
      </c>
      <c r="D163">
        <v>3</v>
      </c>
      <c r="E163">
        <v>97</v>
      </c>
      <c r="F163">
        <v>1</v>
      </c>
      <c r="G163">
        <v>725000</v>
      </c>
      <c r="I163" s="18">
        <f>G163</f>
        <v>725000</v>
      </c>
      <c r="J163" s="25">
        <v>1</v>
      </c>
      <c r="K163" s="26">
        <f t="shared" si="13"/>
        <v>3</v>
      </c>
      <c r="L163" s="26">
        <f t="shared" si="14"/>
        <v>97</v>
      </c>
      <c r="M163" s="27">
        <f t="shared" si="15"/>
        <v>1</v>
      </c>
      <c r="BG163">
        <v>10696</v>
      </c>
    </row>
    <row r="164" spans="3:59" x14ac:dyDescent="0.25">
      <c r="C164">
        <v>141</v>
      </c>
      <c r="D164">
        <v>4</v>
      </c>
      <c r="E164">
        <v>159</v>
      </c>
      <c r="F164">
        <v>1</v>
      </c>
      <c r="G164">
        <v>2385000</v>
      </c>
      <c r="I164" s="18">
        <f>G164</f>
        <v>2385000</v>
      </c>
      <c r="J164" s="25">
        <v>1</v>
      </c>
      <c r="K164" s="26">
        <f t="shared" si="13"/>
        <v>4</v>
      </c>
      <c r="L164" s="26">
        <f t="shared" si="14"/>
        <v>159</v>
      </c>
      <c r="M164" s="27">
        <f t="shared" si="15"/>
        <v>1</v>
      </c>
      <c r="BG164">
        <v>10744</v>
      </c>
    </row>
    <row r="165" spans="3:59" x14ac:dyDescent="0.25">
      <c r="C165">
        <v>142</v>
      </c>
      <c r="D165">
        <v>2</v>
      </c>
      <c r="E165">
        <v>72.930000000000007</v>
      </c>
      <c r="F165">
        <v>1</v>
      </c>
      <c r="G165">
        <v>1025000</v>
      </c>
      <c r="I165" s="18">
        <f>G165</f>
        <v>1025000</v>
      </c>
      <c r="J165" s="25">
        <v>1</v>
      </c>
      <c r="K165" s="26">
        <f t="shared" si="13"/>
        <v>2</v>
      </c>
      <c r="L165" s="26">
        <f t="shared" si="14"/>
        <v>72.930000000000007</v>
      </c>
      <c r="M165" s="27">
        <f t="shared" si="15"/>
        <v>1</v>
      </c>
      <c r="BG165">
        <v>10792</v>
      </c>
    </row>
    <row r="166" spans="3:59" x14ac:dyDescent="0.25">
      <c r="C166">
        <v>143</v>
      </c>
      <c r="D166">
        <v>2</v>
      </c>
      <c r="E166">
        <v>86.3</v>
      </c>
      <c r="F166">
        <v>1</v>
      </c>
      <c r="G166">
        <v>680000</v>
      </c>
      <c r="I166" s="18">
        <f>G166</f>
        <v>680000</v>
      </c>
      <c r="J166" s="25">
        <v>1</v>
      </c>
      <c r="K166" s="26">
        <f t="shared" si="13"/>
        <v>2</v>
      </c>
      <c r="L166" s="26">
        <f t="shared" si="14"/>
        <v>86.3</v>
      </c>
      <c r="M166" s="27">
        <f t="shared" si="15"/>
        <v>1</v>
      </c>
      <c r="BG166">
        <v>10840</v>
      </c>
    </row>
    <row r="167" spans="3:59" x14ac:dyDescent="0.25">
      <c r="C167">
        <v>144</v>
      </c>
      <c r="D167">
        <v>2</v>
      </c>
      <c r="E167">
        <v>44</v>
      </c>
      <c r="F167">
        <v>1</v>
      </c>
      <c r="G167">
        <v>481000</v>
      </c>
      <c r="I167" s="18">
        <f>G167</f>
        <v>481000</v>
      </c>
      <c r="J167" s="25">
        <v>1</v>
      </c>
      <c r="K167" s="26">
        <f t="shared" si="13"/>
        <v>2</v>
      </c>
      <c r="L167" s="26">
        <f t="shared" si="14"/>
        <v>44</v>
      </c>
      <c r="M167" s="27">
        <f t="shared" si="15"/>
        <v>1</v>
      </c>
      <c r="BG167">
        <v>10888</v>
      </c>
    </row>
    <row r="168" spans="3:59" x14ac:dyDescent="0.25">
      <c r="C168">
        <v>145</v>
      </c>
      <c r="D168">
        <v>3</v>
      </c>
      <c r="E168">
        <v>100</v>
      </c>
      <c r="F168">
        <v>1</v>
      </c>
      <c r="G168">
        <v>1000000</v>
      </c>
      <c r="I168" s="18">
        <f>G168</f>
        <v>1000000</v>
      </c>
      <c r="J168" s="25">
        <v>1</v>
      </c>
      <c r="K168" s="26">
        <f t="shared" si="13"/>
        <v>3</v>
      </c>
      <c r="L168" s="26">
        <f t="shared" si="14"/>
        <v>100</v>
      </c>
      <c r="M168" s="27">
        <f t="shared" si="15"/>
        <v>1</v>
      </c>
      <c r="BG168">
        <v>10936</v>
      </c>
    </row>
    <row r="169" spans="3:59" x14ac:dyDescent="0.25">
      <c r="C169">
        <v>146</v>
      </c>
      <c r="D169">
        <v>1</v>
      </c>
      <c r="E169">
        <v>29</v>
      </c>
      <c r="F169">
        <v>1</v>
      </c>
      <c r="G169">
        <v>435000</v>
      </c>
      <c r="I169" s="18">
        <f>G169</f>
        <v>435000</v>
      </c>
      <c r="J169" s="25">
        <v>1</v>
      </c>
      <c r="K169" s="26">
        <f t="shared" si="13"/>
        <v>1</v>
      </c>
      <c r="L169" s="26">
        <f t="shared" si="14"/>
        <v>29</v>
      </c>
      <c r="M169" s="27">
        <f t="shared" si="15"/>
        <v>1</v>
      </c>
      <c r="BG169">
        <v>10984</v>
      </c>
    </row>
    <row r="170" spans="3:59" x14ac:dyDescent="0.25">
      <c r="C170">
        <v>147</v>
      </c>
      <c r="D170">
        <v>2</v>
      </c>
      <c r="E170">
        <v>55</v>
      </c>
      <c r="F170">
        <v>1</v>
      </c>
      <c r="G170">
        <v>374000</v>
      </c>
      <c r="I170" s="18">
        <f>G170</f>
        <v>374000</v>
      </c>
      <c r="J170" s="25">
        <v>1</v>
      </c>
      <c r="K170" s="26">
        <f t="shared" si="13"/>
        <v>2</v>
      </c>
      <c r="L170" s="26">
        <f t="shared" si="14"/>
        <v>55</v>
      </c>
      <c r="M170" s="27">
        <f t="shared" si="15"/>
        <v>1</v>
      </c>
      <c r="BG170">
        <v>11032</v>
      </c>
    </row>
    <row r="171" spans="3:59" x14ac:dyDescent="0.25">
      <c r="C171">
        <v>148</v>
      </c>
      <c r="D171">
        <v>2</v>
      </c>
      <c r="E171">
        <v>42.58</v>
      </c>
      <c r="F171">
        <v>0</v>
      </c>
      <c r="G171">
        <v>387000</v>
      </c>
      <c r="I171" s="18">
        <f>G171</f>
        <v>387000</v>
      </c>
      <c r="J171" s="25">
        <v>1</v>
      </c>
      <c r="K171" s="26">
        <f t="shared" si="13"/>
        <v>2</v>
      </c>
      <c r="L171" s="26">
        <f t="shared" si="14"/>
        <v>42.58</v>
      </c>
      <c r="M171" s="27">
        <f t="shared" si="15"/>
        <v>0</v>
      </c>
      <c r="BG171">
        <v>11080</v>
      </c>
    </row>
    <row r="172" spans="3:59" x14ac:dyDescent="0.25">
      <c r="C172">
        <v>149</v>
      </c>
      <c r="D172">
        <v>4</v>
      </c>
      <c r="E172">
        <v>87</v>
      </c>
      <c r="F172">
        <v>1</v>
      </c>
      <c r="G172">
        <v>860000</v>
      </c>
      <c r="I172" s="18">
        <f>G172</f>
        <v>860000</v>
      </c>
      <c r="J172" s="25">
        <v>1</v>
      </c>
      <c r="K172" s="26">
        <f t="shared" si="13"/>
        <v>4</v>
      </c>
      <c r="L172" s="26">
        <f t="shared" si="14"/>
        <v>87</v>
      </c>
      <c r="M172" s="27">
        <f t="shared" si="15"/>
        <v>1</v>
      </c>
      <c r="BG172">
        <v>11128</v>
      </c>
    </row>
    <row r="173" spans="3:59" x14ac:dyDescent="0.25">
      <c r="C173">
        <v>150</v>
      </c>
      <c r="D173">
        <v>3</v>
      </c>
      <c r="E173">
        <v>88.64</v>
      </c>
      <c r="F173">
        <v>1</v>
      </c>
      <c r="G173">
        <v>620000</v>
      </c>
      <c r="I173" s="18">
        <f>G173</f>
        <v>620000</v>
      </c>
      <c r="J173" s="25">
        <v>1</v>
      </c>
      <c r="K173" s="26">
        <f t="shared" si="13"/>
        <v>3</v>
      </c>
      <c r="L173" s="26">
        <f t="shared" si="14"/>
        <v>88.64</v>
      </c>
      <c r="M173" s="27">
        <f t="shared" si="15"/>
        <v>1</v>
      </c>
      <c r="BG173">
        <v>11176</v>
      </c>
    </row>
    <row r="174" spans="3:59" x14ac:dyDescent="0.25">
      <c r="C174">
        <v>151</v>
      </c>
      <c r="D174">
        <v>5</v>
      </c>
      <c r="E174">
        <v>122</v>
      </c>
      <c r="F174">
        <v>1</v>
      </c>
      <c r="G174">
        <v>2100000</v>
      </c>
      <c r="I174" s="18">
        <f>G174</f>
        <v>2100000</v>
      </c>
      <c r="J174" s="25">
        <v>1</v>
      </c>
      <c r="K174" s="26">
        <f t="shared" si="13"/>
        <v>5</v>
      </c>
      <c r="L174" s="26">
        <f t="shared" si="14"/>
        <v>122</v>
      </c>
      <c r="M174" s="27">
        <f t="shared" si="15"/>
        <v>1</v>
      </c>
      <c r="BG174">
        <v>11224</v>
      </c>
    </row>
    <row r="175" spans="3:59" x14ac:dyDescent="0.25">
      <c r="C175">
        <v>152</v>
      </c>
      <c r="D175">
        <v>2</v>
      </c>
      <c r="E175">
        <v>55.01</v>
      </c>
      <c r="F175">
        <v>1</v>
      </c>
      <c r="G175">
        <v>540835</v>
      </c>
      <c r="I175" s="18">
        <f>G175</f>
        <v>540835</v>
      </c>
      <c r="J175" s="25">
        <v>1</v>
      </c>
      <c r="K175" s="26">
        <f t="shared" si="13"/>
        <v>2</v>
      </c>
      <c r="L175" s="26">
        <f t="shared" si="14"/>
        <v>55.01</v>
      </c>
      <c r="M175" s="27">
        <f t="shared" si="15"/>
        <v>1</v>
      </c>
      <c r="BG175">
        <v>11272</v>
      </c>
    </row>
    <row r="176" spans="3:59" x14ac:dyDescent="0.25">
      <c r="C176">
        <v>153</v>
      </c>
      <c r="D176">
        <v>2</v>
      </c>
      <c r="E176">
        <v>81.510000000000005</v>
      </c>
      <c r="F176">
        <v>1</v>
      </c>
      <c r="G176">
        <v>898577</v>
      </c>
      <c r="I176" s="18">
        <f>G176</f>
        <v>898577</v>
      </c>
      <c r="J176" s="25">
        <v>1</v>
      </c>
      <c r="K176" s="26">
        <f t="shared" si="13"/>
        <v>2</v>
      </c>
      <c r="L176" s="26">
        <f t="shared" si="14"/>
        <v>81.510000000000005</v>
      </c>
      <c r="M176" s="27">
        <f t="shared" si="15"/>
        <v>1</v>
      </c>
      <c r="BG176">
        <v>11320</v>
      </c>
    </row>
    <row r="177" spans="3:59" x14ac:dyDescent="0.25">
      <c r="C177">
        <v>154</v>
      </c>
      <c r="D177">
        <v>3</v>
      </c>
      <c r="E177">
        <v>81.33</v>
      </c>
      <c r="F177">
        <v>0</v>
      </c>
      <c r="G177">
        <v>530000</v>
      </c>
      <c r="I177" s="18">
        <f>G177</f>
        <v>530000</v>
      </c>
      <c r="J177" s="25">
        <v>1</v>
      </c>
      <c r="K177" s="26">
        <f t="shared" si="13"/>
        <v>3</v>
      </c>
      <c r="L177" s="26">
        <f t="shared" si="14"/>
        <v>81.33</v>
      </c>
      <c r="M177" s="27">
        <f t="shared" si="15"/>
        <v>0</v>
      </c>
      <c r="BG177">
        <v>11368</v>
      </c>
    </row>
    <row r="178" spans="3:59" x14ac:dyDescent="0.25">
      <c r="C178">
        <v>155</v>
      </c>
      <c r="D178">
        <v>6</v>
      </c>
      <c r="E178">
        <v>206</v>
      </c>
      <c r="F178">
        <v>1</v>
      </c>
      <c r="G178">
        <v>560000</v>
      </c>
      <c r="I178" s="18">
        <f>G178</f>
        <v>560000</v>
      </c>
      <c r="J178" s="25">
        <v>1</v>
      </c>
      <c r="K178" s="26">
        <f t="shared" si="13"/>
        <v>6</v>
      </c>
      <c r="L178" s="26">
        <f t="shared" si="14"/>
        <v>206</v>
      </c>
      <c r="M178" s="27">
        <f t="shared" si="15"/>
        <v>1</v>
      </c>
      <c r="BG178">
        <v>11416</v>
      </c>
    </row>
    <row r="179" spans="3:59" x14ac:dyDescent="0.25">
      <c r="C179">
        <v>156</v>
      </c>
      <c r="D179">
        <v>4</v>
      </c>
      <c r="E179">
        <v>106.93</v>
      </c>
      <c r="F179">
        <v>0</v>
      </c>
      <c r="G179">
        <v>870000</v>
      </c>
      <c r="I179" s="18">
        <f>G179</f>
        <v>870000</v>
      </c>
      <c r="J179" s="25">
        <v>1</v>
      </c>
      <c r="K179" s="26">
        <f t="shared" si="13"/>
        <v>4</v>
      </c>
      <c r="L179" s="26">
        <f t="shared" si="14"/>
        <v>106.93</v>
      </c>
      <c r="M179" s="27">
        <f t="shared" si="15"/>
        <v>0</v>
      </c>
      <c r="BG179">
        <v>11464</v>
      </c>
    </row>
    <row r="180" spans="3:59" x14ac:dyDescent="0.25">
      <c r="C180">
        <v>157</v>
      </c>
      <c r="D180">
        <v>3</v>
      </c>
      <c r="E180">
        <v>72</v>
      </c>
      <c r="F180">
        <v>1</v>
      </c>
      <c r="G180">
        <v>675000</v>
      </c>
      <c r="I180" s="18">
        <f>G180</f>
        <v>675000</v>
      </c>
      <c r="J180" s="25">
        <v>1</v>
      </c>
      <c r="K180" s="26">
        <f t="shared" si="13"/>
        <v>3</v>
      </c>
      <c r="L180" s="26">
        <f t="shared" si="14"/>
        <v>72</v>
      </c>
      <c r="M180" s="27">
        <f t="shared" si="15"/>
        <v>1</v>
      </c>
      <c r="BG180">
        <v>11512</v>
      </c>
    </row>
    <row r="181" spans="3:59" x14ac:dyDescent="0.25">
      <c r="C181">
        <v>158</v>
      </c>
      <c r="D181">
        <v>2</v>
      </c>
      <c r="E181">
        <v>46</v>
      </c>
      <c r="F181">
        <v>1</v>
      </c>
      <c r="G181">
        <v>439000</v>
      </c>
      <c r="I181" s="18">
        <f>G181</f>
        <v>439000</v>
      </c>
      <c r="J181" s="25">
        <v>1</v>
      </c>
      <c r="K181" s="26">
        <f t="shared" si="13"/>
        <v>2</v>
      </c>
      <c r="L181" s="26">
        <f t="shared" si="14"/>
        <v>46</v>
      </c>
      <c r="M181" s="27">
        <f t="shared" si="15"/>
        <v>1</v>
      </c>
      <c r="BG181">
        <v>11560</v>
      </c>
    </row>
    <row r="182" spans="3:59" x14ac:dyDescent="0.25">
      <c r="C182">
        <v>159</v>
      </c>
      <c r="D182">
        <v>7</v>
      </c>
      <c r="E182">
        <v>170</v>
      </c>
      <c r="F182">
        <v>1</v>
      </c>
      <c r="G182">
        <v>1900000</v>
      </c>
      <c r="I182" s="18">
        <f>G182</f>
        <v>1900000</v>
      </c>
      <c r="J182" s="25">
        <v>1</v>
      </c>
      <c r="K182" s="26">
        <f t="shared" si="13"/>
        <v>7</v>
      </c>
      <c r="L182" s="26">
        <f t="shared" si="14"/>
        <v>170</v>
      </c>
      <c r="M182" s="27">
        <f t="shared" si="15"/>
        <v>1</v>
      </c>
      <c r="BG182">
        <v>11608</v>
      </c>
    </row>
    <row r="183" spans="3:59" x14ac:dyDescent="0.25">
      <c r="C183">
        <v>160</v>
      </c>
      <c r="D183">
        <v>3</v>
      </c>
      <c r="E183">
        <v>71</v>
      </c>
      <c r="F183">
        <v>1</v>
      </c>
      <c r="G183">
        <v>1029500</v>
      </c>
      <c r="I183" s="18">
        <f>G183</f>
        <v>1029500</v>
      </c>
      <c r="J183" s="25">
        <v>1</v>
      </c>
      <c r="K183" s="26">
        <f t="shared" si="13"/>
        <v>3</v>
      </c>
      <c r="L183" s="26">
        <f t="shared" si="14"/>
        <v>71</v>
      </c>
      <c r="M183" s="27">
        <f t="shared" si="15"/>
        <v>1</v>
      </c>
      <c r="BG183">
        <v>11656</v>
      </c>
    </row>
    <row r="184" spans="3:59" x14ac:dyDescent="0.25">
      <c r="C184">
        <v>161</v>
      </c>
      <c r="D184">
        <v>2</v>
      </c>
      <c r="E184">
        <v>42</v>
      </c>
      <c r="F184">
        <v>1</v>
      </c>
      <c r="G184">
        <v>555000</v>
      </c>
      <c r="I184" s="18">
        <f>G184</f>
        <v>555000</v>
      </c>
      <c r="J184" s="25">
        <v>1</v>
      </c>
      <c r="K184" s="26">
        <f t="shared" si="13"/>
        <v>2</v>
      </c>
      <c r="L184" s="26">
        <f t="shared" si="14"/>
        <v>42</v>
      </c>
      <c r="M184" s="27">
        <f t="shared" si="15"/>
        <v>1</v>
      </c>
      <c r="BG184">
        <v>11704</v>
      </c>
    </row>
    <row r="185" spans="3:59" x14ac:dyDescent="0.25">
      <c r="C185">
        <v>162</v>
      </c>
      <c r="D185">
        <v>1</v>
      </c>
      <c r="E185">
        <v>25</v>
      </c>
      <c r="F185">
        <v>1</v>
      </c>
      <c r="G185">
        <v>240000</v>
      </c>
      <c r="I185" s="18">
        <f>G185</f>
        <v>240000</v>
      </c>
      <c r="J185" s="25">
        <v>1</v>
      </c>
      <c r="K185" s="26">
        <f t="shared" si="13"/>
        <v>1</v>
      </c>
      <c r="L185" s="26">
        <f t="shared" si="14"/>
        <v>25</v>
      </c>
      <c r="M185" s="27">
        <f t="shared" si="15"/>
        <v>1</v>
      </c>
      <c r="BG185">
        <v>11752</v>
      </c>
    </row>
    <row r="186" spans="3:59" x14ac:dyDescent="0.25">
      <c r="C186">
        <v>163</v>
      </c>
      <c r="D186">
        <v>3</v>
      </c>
      <c r="E186">
        <v>101</v>
      </c>
      <c r="F186">
        <v>1</v>
      </c>
      <c r="G186">
        <v>700000</v>
      </c>
      <c r="I186" s="18">
        <f>G186</f>
        <v>700000</v>
      </c>
      <c r="J186" s="25">
        <v>1</v>
      </c>
      <c r="K186" s="26">
        <f t="shared" si="13"/>
        <v>3</v>
      </c>
      <c r="L186" s="26">
        <f t="shared" si="14"/>
        <v>101</v>
      </c>
      <c r="M186" s="27">
        <f t="shared" si="15"/>
        <v>1</v>
      </c>
      <c r="BG186">
        <v>11800</v>
      </c>
    </row>
    <row r="187" spans="3:59" x14ac:dyDescent="0.25">
      <c r="C187">
        <v>164</v>
      </c>
      <c r="D187">
        <v>2</v>
      </c>
      <c r="E187">
        <v>45.83</v>
      </c>
      <c r="F187">
        <v>1</v>
      </c>
      <c r="G187">
        <v>399000</v>
      </c>
      <c r="I187" s="18">
        <f>G187</f>
        <v>399000</v>
      </c>
      <c r="J187" s="25">
        <v>1</v>
      </c>
      <c r="K187" s="26">
        <f t="shared" si="13"/>
        <v>2</v>
      </c>
      <c r="L187" s="26">
        <f t="shared" si="14"/>
        <v>45.83</v>
      </c>
      <c r="M187" s="27">
        <f t="shared" si="15"/>
        <v>1</v>
      </c>
      <c r="BG187">
        <v>11848</v>
      </c>
    </row>
    <row r="188" spans="3:59" x14ac:dyDescent="0.25">
      <c r="C188">
        <v>165</v>
      </c>
      <c r="D188">
        <v>3</v>
      </c>
      <c r="E188">
        <v>117.73</v>
      </c>
      <c r="F188">
        <v>1</v>
      </c>
      <c r="G188">
        <v>2008945</v>
      </c>
      <c r="I188" s="18">
        <f>G188</f>
        <v>2008945</v>
      </c>
      <c r="J188" s="25">
        <v>1</v>
      </c>
      <c r="K188" s="26">
        <f t="shared" si="13"/>
        <v>3</v>
      </c>
      <c r="L188" s="26">
        <f t="shared" si="14"/>
        <v>117.73</v>
      </c>
      <c r="M188" s="27">
        <f t="shared" si="15"/>
        <v>1</v>
      </c>
      <c r="BG188">
        <v>11896</v>
      </c>
    </row>
    <row r="189" spans="3:59" x14ac:dyDescent="0.25">
      <c r="C189">
        <v>166</v>
      </c>
      <c r="D189">
        <v>4</v>
      </c>
      <c r="E189">
        <v>128</v>
      </c>
      <c r="F189">
        <v>1</v>
      </c>
      <c r="G189">
        <v>1200000</v>
      </c>
      <c r="I189" s="18">
        <f>G189</f>
        <v>1200000</v>
      </c>
      <c r="J189" s="25">
        <v>1</v>
      </c>
      <c r="K189" s="26">
        <f t="shared" si="13"/>
        <v>4</v>
      </c>
      <c r="L189" s="26">
        <f t="shared" si="14"/>
        <v>128</v>
      </c>
      <c r="M189" s="27">
        <f t="shared" si="15"/>
        <v>1</v>
      </c>
      <c r="BG189">
        <v>11944</v>
      </c>
    </row>
    <row r="190" spans="3:59" x14ac:dyDescent="0.25">
      <c r="C190">
        <v>167</v>
      </c>
      <c r="D190">
        <v>3</v>
      </c>
      <c r="E190">
        <v>72</v>
      </c>
      <c r="F190">
        <v>1</v>
      </c>
      <c r="G190">
        <v>928000</v>
      </c>
      <c r="I190" s="18">
        <f>G190</f>
        <v>928000</v>
      </c>
      <c r="J190" s="25">
        <v>1</v>
      </c>
      <c r="K190" s="26">
        <f t="shared" si="13"/>
        <v>3</v>
      </c>
      <c r="L190" s="26">
        <f t="shared" si="14"/>
        <v>72</v>
      </c>
      <c r="M190" s="27">
        <f t="shared" si="15"/>
        <v>1</v>
      </c>
      <c r="BG190">
        <v>11992</v>
      </c>
    </row>
    <row r="191" spans="3:59" x14ac:dyDescent="0.25">
      <c r="C191">
        <v>168</v>
      </c>
      <c r="D191">
        <v>1</v>
      </c>
      <c r="E191">
        <v>32.200000000000003</v>
      </c>
      <c r="F191">
        <v>0</v>
      </c>
      <c r="G191">
        <v>260820</v>
      </c>
      <c r="I191" s="18">
        <f>G191</f>
        <v>260820</v>
      </c>
      <c r="J191" s="25">
        <v>1</v>
      </c>
      <c r="K191" s="26">
        <f t="shared" si="13"/>
        <v>1</v>
      </c>
      <c r="L191" s="26">
        <f t="shared" si="14"/>
        <v>32.200000000000003</v>
      </c>
      <c r="M191" s="27">
        <f t="shared" si="15"/>
        <v>0</v>
      </c>
      <c r="BG191">
        <v>12040</v>
      </c>
    </row>
    <row r="192" spans="3:59" x14ac:dyDescent="0.25">
      <c r="C192">
        <v>169</v>
      </c>
      <c r="D192">
        <v>1</v>
      </c>
      <c r="E192">
        <v>25</v>
      </c>
      <c r="F192">
        <v>1</v>
      </c>
      <c r="G192">
        <v>310000</v>
      </c>
      <c r="I192" s="18">
        <f>G192</f>
        <v>310000</v>
      </c>
      <c r="J192" s="25">
        <v>1</v>
      </c>
      <c r="K192" s="26">
        <f t="shared" si="13"/>
        <v>1</v>
      </c>
      <c r="L192" s="26">
        <f t="shared" si="14"/>
        <v>25</v>
      </c>
      <c r="M192" s="27">
        <f t="shared" si="15"/>
        <v>1</v>
      </c>
      <c r="BG192">
        <v>12088</v>
      </c>
    </row>
    <row r="193" spans="3:59" x14ac:dyDescent="0.25">
      <c r="C193">
        <v>170</v>
      </c>
      <c r="D193">
        <v>4</v>
      </c>
      <c r="E193">
        <v>100</v>
      </c>
      <c r="F193">
        <v>1</v>
      </c>
      <c r="G193">
        <v>899000</v>
      </c>
      <c r="I193" s="18">
        <f>G193</f>
        <v>899000</v>
      </c>
      <c r="J193" s="25">
        <v>1</v>
      </c>
      <c r="K193" s="26">
        <f t="shared" si="13"/>
        <v>4</v>
      </c>
      <c r="L193" s="26">
        <f t="shared" si="14"/>
        <v>100</v>
      </c>
      <c r="M193" s="27">
        <f t="shared" si="15"/>
        <v>1</v>
      </c>
      <c r="BG193">
        <v>12136</v>
      </c>
    </row>
    <row r="194" spans="3:59" x14ac:dyDescent="0.25">
      <c r="C194">
        <v>171</v>
      </c>
      <c r="D194">
        <v>2</v>
      </c>
      <c r="E194">
        <v>38</v>
      </c>
      <c r="F194">
        <v>1</v>
      </c>
      <c r="G194">
        <v>650000</v>
      </c>
      <c r="I194" s="18">
        <f>G194</f>
        <v>650000</v>
      </c>
      <c r="J194" s="25">
        <v>1</v>
      </c>
      <c r="K194" s="26">
        <f t="shared" si="13"/>
        <v>2</v>
      </c>
      <c r="L194" s="26">
        <f t="shared" si="14"/>
        <v>38</v>
      </c>
      <c r="M194" s="27">
        <f t="shared" si="15"/>
        <v>1</v>
      </c>
      <c r="BG194">
        <v>12184</v>
      </c>
    </row>
    <row r="195" spans="3:59" x14ac:dyDescent="0.25">
      <c r="C195">
        <v>172</v>
      </c>
      <c r="D195">
        <v>2</v>
      </c>
      <c r="E195">
        <v>41</v>
      </c>
      <c r="F195">
        <v>1</v>
      </c>
      <c r="G195">
        <v>410000</v>
      </c>
      <c r="I195" s="18">
        <f>G195</f>
        <v>410000</v>
      </c>
      <c r="J195" s="25">
        <v>1</v>
      </c>
      <c r="K195" s="26">
        <f t="shared" si="13"/>
        <v>2</v>
      </c>
      <c r="L195" s="26">
        <f t="shared" si="14"/>
        <v>41</v>
      </c>
      <c r="M195" s="27">
        <f t="shared" si="15"/>
        <v>1</v>
      </c>
      <c r="BG195">
        <v>12232</v>
      </c>
    </row>
    <row r="196" spans="3:59" x14ac:dyDescent="0.25">
      <c r="C196">
        <v>173</v>
      </c>
      <c r="D196">
        <v>3</v>
      </c>
      <c r="E196">
        <v>102</v>
      </c>
      <c r="F196">
        <v>1</v>
      </c>
      <c r="G196">
        <v>1000000</v>
      </c>
      <c r="I196" s="18">
        <f>G196</f>
        <v>1000000</v>
      </c>
      <c r="J196" s="25">
        <v>1</v>
      </c>
      <c r="K196" s="26">
        <f t="shared" si="13"/>
        <v>3</v>
      </c>
      <c r="L196" s="26">
        <f t="shared" si="14"/>
        <v>102</v>
      </c>
      <c r="M196" s="27">
        <f t="shared" si="15"/>
        <v>1</v>
      </c>
      <c r="BG196">
        <v>12280</v>
      </c>
    </row>
    <row r="197" spans="3:59" x14ac:dyDescent="0.25">
      <c r="C197">
        <v>174</v>
      </c>
      <c r="D197">
        <v>2</v>
      </c>
      <c r="E197">
        <v>45</v>
      </c>
      <c r="F197">
        <v>1</v>
      </c>
      <c r="G197">
        <v>295000</v>
      </c>
      <c r="I197" s="18">
        <f>G197</f>
        <v>295000</v>
      </c>
      <c r="J197" s="25">
        <v>1</v>
      </c>
      <c r="K197" s="26">
        <f t="shared" si="13"/>
        <v>2</v>
      </c>
      <c r="L197" s="26">
        <f t="shared" si="14"/>
        <v>45</v>
      </c>
      <c r="M197" s="27">
        <f t="shared" si="15"/>
        <v>1</v>
      </c>
      <c r="BG197">
        <v>12328</v>
      </c>
    </row>
    <row r="198" spans="3:59" x14ac:dyDescent="0.25">
      <c r="C198">
        <v>175</v>
      </c>
      <c r="D198">
        <v>4</v>
      </c>
      <c r="E198">
        <v>99</v>
      </c>
      <c r="F198">
        <v>1</v>
      </c>
      <c r="G198">
        <v>950000</v>
      </c>
      <c r="I198" s="18">
        <f>G198</f>
        <v>950000</v>
      </c>
      <c r="J198" s="25">
        <v>1</v>
      </c>
      <c r="K198" s="26">
        <f t="shared" si="13"/>
        <v>4</v>
      </c>
      <c r="L198" s="26">
        <f t="shared" si="14"/>
        <v>99</v>
      </c>
      <c r="M198" s="27">
        <f t="shared" si="15"/>
        <v>1</v>
      </c>
      <c r="BG198">
        <v>12376</v>
      </c>
    </row>
    <row r="199" spans="3:59" x14ac:dyDescent="0.25">
      <c r="C199">
        <v>176</v>
      </c>
      <c r="D199">
        <v>3</v>
      </c>
      <c r="E199">
        <v>100</v>
      </c>
      <c r="F199">
        <v>0</v>
      </c>
      <c r="G199">
        <v>710000</v>
      </c>
      <c r="I199" s="18">
        <f>G199</f>
        <v>710000</v>
      </c>
      <c r="J199" s="25">
        <v>1</v>
      </c>
      <c r="K199" s="26">
        <f t="shared" si="13"/>
        <v>3</v>
      </c>
      <c r="L199" s="26">
        <f t="shared" si="14"/>
        <v>100</v>
      </c>
      <c r="M199" s="27">
        <f t="shared" si="15"/>
        <v>0</v>
      </c>
      <c r="BG199">
        <v>12424</v>
      </c>
    </row>
    <row r="200" spans="3:59" x14ac:dyDescent="0.25">
      <c r="C200">
        <v>177</v>
      </c>
      <c r="D200">
        <v>5</v>
      </c>
      <c r="E200">
        <v>100.49</v>
      </c>
      <c r="F200">
        <v>1</v>
      </c>
      <c r="G200">
        <v>1055000</v>
      </c>
      <c r="I200" s="18">
        <f>G200</f>
        <v>1055000</v>
      </c>
      <c r="J200" s="25">
        <v>1</v>
      </c>
      <c r="K200" s="26">
        <f t="shared" si="13"/>
        <v>5</v>
      </c>
      <c r="L200" s="26">
        <f t="shared" si="14"/>
        <v>100.49</v>
      </c>
      <c r="M200" s="27">
        <f t="shared" si="15"/>
        <v>1</v>
      </c>
      <c r="BG200">
        <v>12472</v>
      </c>
    </row>
    <row r="201" spans="3:59" x14ac:dyDescent="0.25">
      <c r="C201">
        <v>178</v>
      </c>
      <c r="D201">
        <v>2</v>
      </c>
      <c r="E201">
        <v>61.5</v>
      </c>
      <c r="F201">
        <v>1</v>
      </c>
      <c r="G201">
        <v>540000</v>
      </c>
      <c r="I201" s="18">
        <f>G201</f>
        <v>540000</v>
      </c>
      <c r="J201" s="25">
        <v>1</v>
      </c>
      <c r="K201" s="26">
        <f t="shared" si="13"/>
        <v>2</v>
      </c>
      <c r="L201" s="26">
        <f t="shared" si="14"/>
        <v>61.5</v>
      </c>
      <c r="M201" s="27">
        <f t="shared" si="15"/>
        <v>1</v>
      </c>
      <c r="BG201">
        <v>12520</v>
      </c>
    </row>
    <row r="202" spans="3:59" x14ac:dyDescent="0.25">
      <c r="C202">
        <v>179</v>
      </c>
      <c r="D202">
        <v>1</v>
      </c>
      <c r="E202">
        <v>29.34</v>
      </c>
      <c r="F202">
        <v>0</v>
      </c>
      <c r="G202">
        <v>240000</v>
      </c>
      <c r="I202" s="18">
        <f>G202</f>
        <v>240000</v>
      </c>
      <c r="J202" s="25">
        <v>1</v>
      </c>
      <c r="K202" s="26">
        <f t="shared" si="13"/>
        <v>1</v>
      </c>
      <c r="L202" s="26">
        <f t="shared" si="14"/>
        <v>29.34</v>
      </c>
      <c r="M202" s="27">
        <f t="shared" si="15"/>
        <v>0</v>
      </c>
      <c r="BG202">
        <v>12568</v>
      </c>
    </row>
    <row r="203" spans="3:59" x14ac:dyDescent="0.25">
      <c r="C203">
        <v>180</v>
      </c>
      <c r="D203">
        <v>3</v>
      </c>
      <c r="E203">
        <v>100</v>
      </c>
      <c r="F203">
        <v>1</v>
      </c>
      <c r="G203">
        <v>790000</v>
      </c>
      <c r="I203" s="18">
        <f>G203</f>
        <v>790000</v>
      </c>
      <c r="J203" s="25">
        <v>1</v>
      </c>
      <c r="K203" s="26">
        <f t="shared" si="13"/>
        <v>3</v>
      </c>
      <c r="L203" s="26">
        <f t="shared" si="14"/>
        <v>100</v>
      </c>
      <c r="M203" s="27">
        <f t="shared" si="15"/>
        <v>1</v>
      </c>
      <c r="BG203">
        <v>12616</v>
      </c>
    </row>
    <row r="204" spans="3:59" x14ac:dyDescent="0.25">
      <c r="C204">
        <v>181</v>
      </c>
      <c r="D204">
        <v>2</v>
      </c>
      <c r="E204">
        <v>47</v>
      </c>
      <c r="F204">
        <v>1</v>
      </c>
      <c r="G204">
        <v>399000</v>
      </c>
      <c r="I204" s="18">
        <f>G204</f>
        <v>399000</v>
      </c>
      <c r="J204" s="25">
        <v>1</v>
      </c>
      <c r="K204" s="26">
        <f t="shared" si="13"/>
        <v>2</v>
      </c>
      <c r="L204" s="26">
        <f t="shared" si="14"/>
        <v>47</v>
      </c>
      <c r="M204" s="27">
        <f t="shared" si="15"/>
        <v>1</v>
      </c>
      <c r="BG204">
        <v>12664</v>
      </c>
    </row>
    <row r="205" spans="3:59" x14ac:dyDescent="0.25">
      <c r="C205">
        <v>182</v>
      </c>
      <c r="D205">
        <v>1</v>
      </c>
      <c r="E205">
        <v>35</v>
      </c>
      <c r="F205">
        <v>1</v>
      </c>
      <c r="G205">
        <v>495000</v>
      </c>
      <c r="I205" s="18">
        <f>G205</f>
        <v>495000</v>
      </c>
      <c r="J205" s="25">
        <v>1</v>
      </c>
      <c r="K205" s="26">
        <f t="shared" si="13"/>
        <v>1</v>
      </c>
      <c r="L205" s="26">
        <f t="shared" si="14"/>
        <v>35</v>
      </c>
      <c r="M205" s="27">
        <f t="shared" si="15"/>
        <v>1</v>
      </c>
      <c r="BG205">
        <v>12712</v>
      </c>
    </row>
    <row r="206" spans="3:59" x14ac:dyDescent="0.25">
      <c r="C206">
        <v>183</v>
      </c>
      <c r="D206">
        <v>3</v>
      </c>
      <c r="E206">
        <v>71.400000000000006</v>
      </c>
      <c r="F206">
        <v>1</v>
      </c>
      <c r="G206">
        <v>499000</v>
      </c>
      <c r="I206" s="18">
        <f>G206</f>
        <v>499000</v>
      </c>
      <c r="J206" s="25">
        <v>1</v>
      </c>
      <c r="K206" s="26">
        <f t="shared" si="13"/>
        <v>3</v>
      </c>
      <c r="L206" s="26">
        <f t="shared" si="14"/>
        <v>71.400000000000006</v>
      </c>
      <c r="M206" s="27">
        <f t="shared" si="15"/>
        <v>1</v>
      </c>
      <c r="BG206">
        <v>12760</v>
      </c>
    </row>
    <row r="207" spans="3:59" x14ac:dyDescent="0.25">
      <c r="C207">
        <v>184</v>
      </c>
      <c r="D207">
        <v>2</v>
      </c>
      <c r="E207">
        <v>49.87</v>
      </c>
      <c r="F207">
        <v>1</v>
      </c>
      <c r="G207">
        <v>750000</v>
      </c>
      <c r="I207" s="18">
        <f>G207</f>
        <v>750000</v>
      </c>
      <c r="J207" s="25">
        <v>1</v>
      </c>
      <c r="K207" s="26">
        <f t="shared" si="13"/>
        <v>2</v>
      </c>
      <c r="L207" s="26">
        <f t="shared" si="14"/>
        <v>49.87</v>
      </c>
      <c r="M207" s="27">
        <f t="shared" si="15"/>
        <v>1</v>
      </c>
      <c r="BG207">
        <v>12808</v>
      </c>
    </row>
    <row r="208" spans="3:59" x14ac:dyDescent="0.25">
      <c r="C208">
        <v>185</v>
      </c>
      <c r="D208">
        <v>2</v>
      </c>
      <c r="E208">
        <v>61</v>
      </c>
      <c r="F208">
        <v>1</v>
      </c>
      <c r="G208">
        <v>606000</v>
      </c>
      <c r="I208" s="18">
        <f>G208</f>
        <v>606000</v>
      </c>
      <c r="J208" s="25">
        <v>1</v>
      </c>
      <c r="K208" s="26">
        <f t="shared" si="13"/>
        <v>2</v>
      </c>
      <c r="L208" s="26">
        <f t="shared" si="14"/>
        <v>61</v>
      </c>
      <c r="M208" s="27">
        <f t="shared" si="15"/>
        <v>1</v>
      </c>
      <c r="BG208">
        <v>12856</v>
      </c>
    </row>
    <row r="209" spans="3:59" x14ac:dyDescent="0.25">
      <c r="C209">
        <v>186</v>
      </c>
      <c r="D209">
        <v>4</v>
      </c>
      <c r="E209">
        <v>145</v>
      </c>
      <c r="F209">
        <v>1</v>
      </c>
      <c r="G209">
        <v>390000</v>
      </c>
      <c r="I209" s="18">
        <f>G209</f>
        <v>390000</v>
      </c>
      <c r="J209" s="25">
        <v>1</v>
      </c>
      <c r="K209" s="26">
        <f t="shared" si="13"/>
        <v>4</v>
      </c>
      <c r="L209" s="26">
        <f t="shared" si="14"/>
        <v>145</v>
      </c>
      <c r="M209" s="27">
        <f t="shared" si="15"/>
        <v>1</v>
      </c>
      <c r="BG209">
        <v>12904</v>
      </c>
    </row>
    <row r="210" spans="3:59" x14ac:dyDescent="0.25">
      <c r="C210">
        <v>187</v>
      </c>
      <c r="D210">
        <v>3</v>
      </c>
      <c r="E210">
        <v>66.06</v>
      </c>
      <c r="F210">
        <v>1</v>
      </c>
      <c r="G210">
        <v>812538</v>
      </c>
      <c r="I210" s="18">
        <f>G210</f>
        <v>812538</v>
      </c>
      <c r="J210" s="25">
        <v>1</v>
      </c>
      <c r="K210" s="26">
        <f t="shared" si="13"/>
        <v>3</v>
      </c>
      <c r="L210" s="26">
        <f t="shared" si="14"/>
        <v>66.06</v>
      </c>
      <c r="M210" s="27">
        <f t="shared" si="15"/>
        <v>1</v>
      </c>
      <c r="BG210">
        <v>12952</v>
      </c>
    </row>
    <row r="211" spans="3:59" x14ac:dyDescent="0.25">
      <c r="C211">
        <v>188</v>
      </c>
      <c r="D211">
        <v>2</v>
      </c>
      <c r="E211">
        <v>44</v>
      </c>
      <c r="F211">
        <v>0</v>
      </c>
      <c r="G211">
        <v>449000</v>
      </c>
      <c r="I211" s="18">
        <f>G211</f>
        <v>449000</v>
      </c>
      <c r="J211" s="25">
        <v>1</v>
      </c>
      <c r="K211" s="26">
        <f t="shared" si="13"/>
        <v>2</v>
      </c>
      <c r="L211" s="26">
        <f t="shared" si="14"/>
        <v>44</v>
      </c>
      <c r="M211" s="27">
        <f t="shared" si="15"/>
        <v>0</v>
      </c>
      <c r="BG211">
        <v>13000</v>
      </c>
    </row>
    <row r="212" spans="3:59" x14ac:dyDescent="0.25">
      <c r="C212">
        <v>189</v>
      </c>
      <c r="D212">
        <v>3</v>
      </c>
      <c r="E212">
        <v>81</v>
      </c>
      <c r="F212">
        <v>0</v>
      </c>
      <c r="G212">
        <v>520000</v>
      </c>
      <c r="I212" s="18">
        <f>G212</f>
        <v>520000</v>
      </c>
      <c r="J212" s="25">
        <v>1</v>
      </c>
      <c r="K212" s="26">
        <f t="shared" si="13"/>
        <v>3</v>
      </c>
      <c r="L212" s="26">
        <f t="shared" si="14"/>
        <v>81</v>
      </c>
      <c r="M212" s="27">
        <f t="shared" si="15"/>
        <v>0</v>
      </c>
      <c r="BG212">
        <v>13048</v>
      </c>
    </row>
    <row r="213" spans="3:59" x14ac:dyDescent="0.25">
      <c r="C213">
        <v>190</v>
      </c>
      <c r="D213">
        <v>7</v>
      </c>
      <c r="E213">
        <v>140</v>
      </c>
      <c r="F213">
        <v>1</v>
      </c>
      <c r="G213">
        <v>990000</v>
      </c>
      <c r="I213" s="18">
        <f>G213</f>
        <v>990000</v>
      </c>
      <c r="J213" s="25">
        <v>1</v>
      </c>
      <c r="K213" s="26">
        <f t="shared" si="13"/>
        <v>7</v>
      </c>
      <c r="L213" s="26">
        <f t="shared" si="14"/>
        <v>140</v>
      </c>
      <c r="M213" s="27">
        <f t="shared" si="15"/>
        <v>1</v>
      </c>
      <c r="BG213">
        <v>13096</v>
      </c>
    </row>
    <row r="214" spans="3:59" x14ac:dyDescent="0.25">
      <c r="C214">
        <v>191</v>
      </c>
      <c r="D214">
        <v>2</v>
      </c>
      <c r="E214">
        <v>54</v>
      </c>
      <c r="F214">
        <v>1</v>
      </c>
      <c r="G214">
        <v>488000</v>
      </c>
      <c r="I214" s="18">
        <f>G214</f>
        <v>488000</v>
      </c>
      <c r="J214" s="25">
        <v>1</v>
      </c>
      <c r="K214" s="26">
        <f t="shared" si="13"/>
        <v>2</v>
      </c>
      <c r="L214" s="26">
        <f t="shared" si="14"/>
        <v>54</v>
      </c>
      <c r="M214" s="27">
        <f t="shared" si="15"/>
        <v>1</v>
      </c>
      <c r="BG214">
        <v>13144</v>
      </c>
    </row>
    <row r="215" spans="3:59" x14ac:dyDescent="0.25">
      <c r="C215">
        <v>192</v>
      </c>
      <c r="D215">
        <v>1</v>
      </c>
      <c r="E215">
        <v>36.9</v>
      </c>
      <c r="F215">
        <v>1</v>
      </c>
      <c r="G215">
        <v>330000</v>
      </c>
      <c r="I215" s="18">
        <f>G215</f>
        <v>330000</v>
      </c>
      <c r="J215" s="25">
        <v>1</v>
      </c>
      <c r="K215" s="26">
        <f t="shared" si="13"/>
        <v>1</v>
      </c>
      <c r="L215" s="26">
        <f t="shared" si="14"/>
        <v>36.9</v>
      </c>
      <c r="M215" s="27">
        <f t="shared" si="15"/>
        <v>1</v>
      </c>
      <c r="BG215">
        <v>13192</v>
      </c>
    </row>
    <row r="216" spans="3:59" x14ac:dyDescent="0.25">
      <c r="C216">
        <v>193</v>
      </c>
      <c r="D216">
        <v>2</v>
      </c>
      <c r="E216">
        <v>61.5</v>
      </c>
      <c r="F216">
        <v>1</v>
      </c>
      <c r="G216">
        <v>540000</v>
      </c>
      <c r="I216" s="18">
        <f>G216</f>
        <v>540000</v>
      </c>
      <c r="J216" s="25">
        <v>1</v>
      </c>
      <c r="K216" s="26">
        <f t="shared" si="13"/>
        <v>2</v>
      </c>
      <c r="L216" s="26">
        <f t="shared" si="14"/>
        <v>61.5</v>
      </c>
      <c r="M216" s="27">
        <f t="shared" si="15"/>
        <v>1</v>
      </c>
      <c r="BG216">
        <v>13240</v>
      </c>
    </row>
    <row r="217" spans="3:59" x14ac:dyDescent="0.25">
      <c r="C217">
        <v>194</v>
      </c>
      <c r="D217">
        <v>2</v>
      </c>
      <c r="E217">
        <v>56</v>
      </c>
      <c r="F217">
        <v>1</v>
      </c>
      <c r="G217">
        <v>775000</v>
      </c>
      <c r="I217" s="18">
        <f>G217</f>
        <v>775000</v>
      </c>
      <c r="J217" s="25">
        <v>1</v>
      </c>
      <c r="K217" s="26">
        <f t="shared" ref="K217:K223" si="16">D217</f>
        <v>2</v>
      </c>
      <c r="L217" s="26">
        <f t="shared" ref="L217:L223" si="17">E217</f>
        <v>56</v>
      </c>
      <c r="M217" s="27">
        <f t="shared" ref="M217:M223" si="18">F217</f>
        <v>1</v>
      </c>
      <c r="BG217">
        <v>13288</v>
      </c>
    </row>
    <row r="218" spans="3:59" x14ac:dyDescent="0.25">
      <c r="C218">
        <v>195</v>
      </c>
      <c r="D218">
        <v>4</v>
      </c>
      <c r="E218">
        <v>122.37</v>
      </c>
      <c r="F218">
        <v>1</v>
      </c>
      <c r="G218">
        <v>1680000</v>
      </c>
      <c r="I218" s="18">
        <f>G218</f>
        <v>1680000</v>
      </c>
      <c r="J218" s="25">
        <v>1</v>
      </c>
      <c r="K218" s="26">
        <f t="shared" si="16"/>
        <v>4</v>
      </c>
      <c r="L218" s="26">
        <f t="shared" si="17"/>
        <v>122.37</v>
      </c>
      <c r="M218" s="27">
        <f t="shared" si="18"/>
        <v>1</v>
      </c>
      <c r="BG218">
        <v>13336</v>
      </c>
    </row>
    <row r="219" spans="3:59" x14ac:dyDescent="0.25">
      <c r="C219">
        <v>196</v>
      </c>
      <c r="D219">
        <v>1</v>
      </c>
      <c r="E219">
        <v>30.45</v>
      </c>
      <c r="F219">
        <v>1</v>
      </c>
      <c r="G219">
        <v>312417</v>
      </c>
      <c r="I219" s="18">
        <f>G219</f>
        <v>312417</v>
      </c>
      <c r="J219" s="25">
        <v>1</v>
      </c>
      <c r="K219" s="26">
        <f t="shared" si="16"/>
        <v>1</v>
      </c>
      <c r="L219" s="26">
        <f t="shared" si="17"/>
        <v>30.45</v>
      </c>
      <c r="M219" s="27">
        <f t="shared" si="18"/>
        <v>1</v>
      </c>
      <c r="BG219">
        <v>13384</v>
      </c>
    </row>
    <row r="220" spans="3:59" x14ac:dyDescent="0.25">
      <c r="C220">
        <v>197</v>
      </c>
      <c r="D220">
        <v>2</v>
      </c>
      <c r="E220">
        <v>50</v>
      </c>
      <c r="F220">
        <v>0</v>
      </c>
      <c r="G220">
        <v>375000</v>
      </c>
      <c r="I220" s="18">
        <f>G220</f>
        <v>375000</v>
      </c>
      <c r="J220" s="25">
        <v>1</v>
      </c>
      <c r="K220" s="26">
        <f t="shared" si="16"/>
        <v>2</v>
      </c>
      <c r="L220" s="26">
        <f t="shared" si="17"/>
        <v>50</v>
      </c>
      <c r="M220" s="27">
        <f t="shared" si="18"/>
        <v>0</v>
      </c>
      <c r="BG220">
        <v>13432</v>
      </c>
    </row>
    <row r="221" spans="3:59" x14ac:dyDescent="0.25">
      <c r="C221">
        <v>198</v>
      </c>
      <c r="D221">
        <v>4</v>
      </c>
      <c r="E221">
        <v>150</v>
      </c>
      <c r="F221">
        <v>1</v>
      </c>
      <c r="G221">
        <v>1500000</v>
      </c>
      <c r="I221" s="18">
        <f>G221</f>
        <v>1500000</v>
      </c>
      <c r="J221" s="25">
        <v>1</v>
      </c>
      <c r="K221" s="26">
        <f t="shared" si="16"/>
        <v>4</v>
      </c>
      <c r="L221" s="26">
        <f t="shared" si="17"/>
        <v>150</v>
      </c>
      <c r="M221" s="27">
        <f t="shared" si="18"/>
        <v>1</v>
      </c>
      <c r="BG221">
        <v>13480</v>
      </c>
    </row>
    <row r="222" spans="3:59" x14ac:dyDescent="0.25">
      <c r="C222">
        <v>199</v>
      </c>
      <c r="D222">
        <v>3</v>
      </c>
      <c r="E222">
        <v>47.36</v>
      </c>
      <c r="F222">
        <v>1</v>
      </c>
      <c r="G222">
        <v>374144</v>
      </c>
      <c r="I222" s="18">
        <f>G222</f>
        <v>374144</v>
      </c>
      <c r="J222" s="25">
        <v>1</v>
      </c>
      <c r="K222" s="26">
        <f t="shared" si="16"/>
        <v>3</v>
      </c>
      <c r="L222" s="26">
        <f t="shared" si="17"/>
        <v>47.36</v>
      </c>
      <c r="M222" s="27">
        <f t="shared" si="18"/>
        <v>1</v>
      </c>
      <c r="BG222">
        <v>13528</v>
      </c>
    </row>
    <row r="223" spans="3:59" ht="15.75" thickBot="1" x14ac:dyDescent="0.3">
      <c r="C223">
        <v>200</v>
      </c>
      <c r="D223">
        <v>2</v>
      </c>
      <c r="E223">
        <v>50.5</v>
      </c>
      <c r="F223">
        <v>1</v>
      </c>
      <c r="G223">
        <v>469000</v>
      </c>
      <c r="I223" s="15">
        <f>G223</f>
        <v>469000</v>
      </c>
      <c r="J223" s="28">
        <v>1</v>
      </c>
      <c r="K223" s="29">
        <f t="shared" si="16"/>
        <v>2</v>
      </c>
      <c r="L223" s="29">
        <f t="shared" si="17"/>
        <v>50.5</v>
      </c>
      <c r="M223" s="30">
        <f t="shared" si="18"/>
        <v>1</v>
      </c>
      <c r="BG223">
        <v>13576</v>
      </c>
    </row>
    <row r="224" spans="3:59" x14ac:dyDescent="0.25">
      <c r="I224" s="8"/>
      <c r="BG224">
        <v>13624</v>
      </c>
    </row>
    <row r="225" spans="59:59" x14ac:dyDescent="0.25">
      <c r="BG225">
        <v>13672</v>
      </c>
    </row>
    <row r="226" spans="59:59" x14ac:dyDescent="0.25">
      <c r="BG226">
        <v>13720</v>
      </c>
    </row>
    <row r="227" spans="59:59" x14ac:dyDescent="0.25">
      <c r="BG227">
        <v>13768</v>
      </c>
    </row>
    <row r="228" spans="59:59" x14ac:dyDescent="0.25">
      <c r="BG228">
        <v>13816</v>
      </c>
    </row>
    <row r="229" spans="59:59" x14ac:dyDescent="0.25">
      <c r="BG229">
        <v>13864</v>
      </c>
    </row>
    <row r="230" spans="59:59" x14ac:dyDescent="0.25">
      <c r="BG230">
        <v>13912</v>
      </c>
    </row>
    <row r="231" spans="59:59" x14ac:dyDescent="0.25">
      <c r="BG231">
        <v>13960</v>
      </c>
    </row>
    <row r="232" spans="59:59" x14ac:dyDescent="0.25">
      <c r="BG232">
        <v>14008</v>
      </c>
    </row>
    <row r="233" spans="59:59" x14ac:dyDescent="0.25">
      <c r="BG233">
        <v>14056</v>
      </c>
    </row>
    <row r="234" spans="59:59" x14ac:dyDescent="0.25">
      <c r="BG234">
        <v>14104</v>
      </c>
    </row>
    <row r="235" spans="59:59" x14ac:dyDescent="0.25">
      <c r="BG235">
        <v>14152</v>
      </c>
    </row>
    <row r="236" spans="59:59" x14ac:dyDescent="0.25">
      <c r="BG236">
        <v>14200</v>
      </c>
    </row>
  </sheetData>
  <mergeCells count="6">
    <mergeCell ref="U1:AD2"/>
    <mergeCell ref="AH1:AQ2"/>
    <mergeCell ref="J23:M23"/>
    <mergeCell ref="AT1:BC2"/>
    <mergeCell ref="AT16:BA18"/>
    <mergeCell ref="BA50:BE51"/>
  </mergeCells>
  <phoneticPr fontId="37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Zadanie_4_wariant_A</vt:lpstr>
      <vt:lpstr>X</vt:lpstr>
      <vt:lpstr>y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Lukasz Kwiatkowski</dc:creator>
  <cp:lastModifiedBy>s-A116-12</cp:lastModifiedBy>
  <dcterms:created xsi:type="dcterms:W3CDTF">2018-11-22T11:41:18Z</dcterms:created>
  <dcterms:modified xsi:type="dcterms:W3CDTF">2024-12-14T17:04:07Z</dcterms:modified>
</cp:coreProperties>
</file>