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014-35\Desktop\"/>
    </mc:Choice>
  </mc:AlternateContent>
  <bookViews>
    <workbookView xWindow="0" yWindow="0" windowWidth="19200" windowHeight="7090"/>
  </bookViews>
  <sheets>
    <sheet name="Dane" sheetId="1" r:id="rId1"/>
    <sheet name="Wyniki zbiorczo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AD9" i="1" l="1" a="1"/>
  <c r="AD9" i="1" s="1"/>
  <c r="AC25" i="1"/>
  <c r="AC26" i="1"/>
  <c r="AC27" i="1"/>
  <c r="AC28" i="1"/>
  <c r="AC29" i="1"/>
  <c r="AC24" i="1" a="1"/>
  <c r="AC24" i="1" s="1"/>
  <c r="AC30" i="1"/>
  <c r="AH24" i="1" a="1"/>
  <c r="AH24" i="1" s="1"/>
  <c r="AC40" i="1"/>
  <c r="AC39" i="1"/>
  <c r="AC38" i="1"/>
  <c r="AC37" i="1"/>
  <c r="AC36" i="1"/>
  <c r="AC35" i="1"/>
  <c r="AC34" i="1"/>
  <c r="AH35" i="1" a="1"/>
  <c r="AH35" i="1"/>
  <c r="AI35" i="1"/>
  <c r="AJ35" i="1"/>
  <c r="AK35" i="1"/>
  <c r="AL35" i="1"/>
  <c r="AM35" i="1"/>
  <c r="AN35" i="1"/>
  <c r="AH36" i="1"/>
  <c r="AI36" i="1"/>
  <c r="AJ36" i="1"/>
  <c r="AK36" i="1"/>
  <c r="AL36" i="1"/>
  <c r="AM36" i="1"/>
  <c r="AN36" i="1"/>
  <c r="AH37" i="1"/>
  <c r="AI37" i="1"/>
  <c r="AJ37" i="1"/>
  <c r="AK37" i="1"/>
  <c r="AL37" i="1"/>
  <c r="AM37" i="1"/>
  <c r="AN37" i="1"/>
  <c r="AH38" i="1"/>
  <c r="AI38" i="1"/>
  <c r="AJ38" i="1"/>
  <c r="AK38" i="1"/>
  <c r="AL38" i="1"/>
  <c r="AM38" i="1"/>
  <c r="AN38" i="1"/>
  <c r="AH39" i="1"/>
  <c r="AI39" i="1"/>
  <c r="AJ39" i="1"/>
  <c r="AK39" i="1"/>
  <c r="AL39" i="1"/>
  <c r="AM39" i="1"/>
  <c r="AN39" i="1"/>
  <c r="AD8" i="1"/>
  <c r="AD11" i="1"/>
  <c r="T24" i="1" a="1"/>
  <c r="T24" i="1"/>
  <c r="U24" i="1"/>
  <c r="V24" i="1"/>
  <c r="W24" i="1"/>
  <c r="X24" i="1"/>
  <c r="Y24" i="1"/>
  <c r="Z24" i="1"/>
  <c r="T25" i="1"/>
  <c r="U25" i="1"/>
  <c r="V25" i="1"/>
  <c r="W25" i="1"/>
  <c r="X25" i="1"/>
  <c r="Y25" i="1"/>
  <c r="Z25" i="1"/>
  <c r="T26" i="1"/>
  <c r="U26" i="1"/>
  <c r="V26" i="1"/>
  <c r="W26" i="1"/>
  <c r="X26" i="1"/>
  <c r="Y26" i="1"/>
  <c r="Z26" i="1"/>
  <c r="T27" i="1"/>
  <c r="U27" i="1"/>
  <c r="V27" i="1"/>
  <c r="W27" i="1"/>
  <c r="X27" i="1"/>
  <c r="Y27" i="1"/>
  <c r="Z27" i="1"/>
  <c r="T28" i="1"/>
  <c r="U28" i="1"/>
  <c r="V28" i="1"/>
  <c r="W28" i="1"/>
  <c r="X28" i="1"/>
  <c r="Y28" i="1"/>
  <c r="Z28" i="1"/>
  <c r="T29" i="1"/>
  <c r="U29" i="1"/>
  <c r="V29" i="1"/>
  <c r="W29" i="1"/>
  <c r="X29" i="1"/>
  <c r="Y29" i="1"/>
  <c r="Z29" i="1"/>
  <c r="T30" i="1"/>
  <c r="U30" i="1"/>
  <c r="V30" i="1"/>
  <c r="W30" i="1"/>
  <c r="X30" i="1"/>
  <c r="Y30" i="1"/>
  <c r="Z30" i="1"/>
  <c r="T33" i="1" a="1"/>
  <c r="T33" i="1"/>
  <c r="U33" i="1"/>
  <c r="V33" i="1"/>
  <c r="W33" i="1"/>
  <c r="X33" i="1"/>
  <c r="Y33" i="1"/>
  <c r="Z33" i="1"/>
  <c r="T34" i="1"/>
  <c r="U34" i="1"/>
  <c r="V34" i="1"/>
  <c r="W34" i="1"/>
  <c r="X34" i="1"/>
  <c r="Y34" i="1"/>
  <c r="Z34" i="1"/>
  <c r="T35" i="1"/>
  <c r="U35" i="1"/>
  <c r="V35" i="1"/>
  <c r="W35" i="1"/>
  <c r="X35" i="1"/>
  <c r="Y35" i="1"/>
  <c r="Z35" i="1"/>
  <c r="T36" i="1"/>
  <c r="U36" i="1"/>
  <c r="V36" i="1"/>
  <c r="W36" i="1"/>
  <c r="X36" i="1"/>
  <c r="Y36" i="1"/>
  <c r="Z36" i="1"/>
  <c r="T37" i="1"/>
  <c r="U37" i="1"/>
  <c r="V37" i="1"/>
  <c r="W37" i="1"/>
  <c r="X37" i="1"/>
  <c r="Y37" i="1"/>
  <c r="Z37" i="1"/>
  <c r="T38" i="1"/>
  <c r="U38" i="1"/>
  <c r="V38" i="1"/>
  <c r="W38" i="1"/>
  <c r="X38" i="1"/>
  <c r="Y38" i="1"/>
  <c r="Z38" i="1"/>
  <c r="T39" i="1"/>
  <c r="U39" i="1"/>
  <c r="V39" i="1"/>
  <c r="W39" i="1"/>
  <c r="X39" i="1"/>
  <c r="Y39" i="1"/>
  <c r="Z39" i="1"/>
  <c r="T9" i="1"/>
  <c r="T8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5" i="1"/>
  <c r="N55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M70" i="1"/>
  <c r="N70" i="1"/>
  <c r="M71" i="1"/>
  <c r="N71" i="1"/>
  <c r="M72" i="1"/>
  <c r="N72" i="1"/>
  <c r="N13" i="1"/>
  <c r="M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K13" i="1"/>
  <c r="L13" i="1"/>
  <c r="J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13" i="1"/>
  <c r="AL25" i="1" l="1"/>
  <c r="AM30" i="1"/>
  <c r="AN29" i="1"/>
  <c r="AH29" i="1"/>
  <c r="AI28" i="1"/>
  <c r="AJ27" i="1"/>
  <c r="AK26" i="1"/>
  <c r="AM24" i="1"/>
  <c r="AL30" i="1"/>
  <c r="AM29" i="1"/>
  <c r="AN28" i="1"/>
  <c r="AH28" i="1"/>
  <c r="AI27" i="1"/>
  <c r="AJ26" i="1"/>
  <c r="AK25" i="1"/>
  <c r="AL24" i="1"/>
  <c r="AK30" i="1"/>
  <c r="AL29" i="1"/>
  <c r="AM28" i="1"/>
  <c r="AN27" i="1"/>
  <c r="AH27" i="1"/>
  <c r="AI26" i="1"/>
  <c r="AJ25" i="1"/>
  <c r="AK24" i="1"/>
  <c r="AJ30" i="1"/>
  <c r="AK29" i="1"/>
  <c r="AL28" i="1"/>
  <c r="AM27" i="1"/>
  <c r="AN26" i="1"/>
  <c r="AH26" i="1"/>
  <c r="AI25" i="1"/>
  <c r="AJ24" i="1"/>
  <c r="AN30" i="1"/>
  <c r="AI30" i="1"/>
  <c r="AJ29" i="1"/>
  <c r="AK28" i="1"/>
  <c r="AL27" i="1"/>
  <c r="AM26" i="1"/>
  <c r="AN25" i="1"/>
  <c r="AH25" i="1"/>
  <c r="AI24" i="1"/>
  <c r="AH30" i="1"/>
  <c r="AI29" i="1"/>
  <c r="AJ28" i="1"/>
  <c r="AK27" i="1"/>
  <c r="AL26" i="1"/>
  <c r="AM25" i="1"/>
  <c r="AN24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</calcChain>
</file>

<file path=xl/sharedStrings.xml><?xml version="1.0" encoding="utf-8"?>
<sst xmlns="http://schemas.openxmlformats.org/spreadsheetml/2006/main" count="102" uniqueCount="74">
  <si>
    <t>rok</t>
  </si>
  <si>
    <t>Zmienne:</t>
  </si>
  <si>
    <t>Karty</t>
  </si>
  <si>
    <t>kwartał</t>
  </si>
  <si>
    <t>Wyplaty_gotowki</t>
  </si>
  <si>
    <t>Bankomaty</t>
  </si>
  <si>
    <t>Wnioskowanie bayesowskie w ekonomii empirycznej (Analityka gospodarcza)</t>
  </si>
  <si>
    <t>W(t)</t>
  </si>
  <si>
    <t>B(t)</t>
  </si>
  <si>
    <t>K(t)</t>
  </si>
  <si>
    <t>OCENY PUNKTOWE</t>
  </si>
  <si>
    <t>OCENY NIEPEWNOŚCI ESTYMACJI PUNKTOWEJ</t>
  </si>
  <si>
    <t>ESTYMACJA PRZEDZIAŁOWA (1-alfa = 0,95)</t>
  </si>
  <si>
    <t>A (przedz. ufn.)</t>
  </si>
  <si>
    <t>B (HPD)</t>
  </si>
  <si>
    <t>C (HPD)</t>
  </si>
  <si>
    <t>A (MNK)</t>
  </si>
  <si>
    <t>B (E, Mo, Me)</t>
  </si>
  <si>
    <t>C (E, Mo, Me)</t>
  </si>
  <si>
    <t>A (błędy śr. szac.)</t>
  </si>
  <si>
    <t>B (odch. std. a post.)</t>
  </si>
  <si>
    <t>C (odch. std. a post.)</t>
  </si>
  <si>
    <t>left</t>
  </si>
  <si>
    <t>right</t>
  </si>
  <si>
    <t>beta0</t>
  </si>
  <si>
    <t>beta1</t>
  </si>
  <si>
    <t>beta2</t>
  </si>
  <si>
    <t>beta3</t>
  </si>
  <si>
    <t>beta4</t>
  </si>
  <si>
    <t>beta5</t>
  </si>
  <si>
    <t>beta6</t>
  </si>
  <si>
    <t>Wariant</t>
  </si>
  <si>
    <t>Parametr</t>
  </si>
  <si>
    <t>"Wyplaty_gotowki" - wartość wypłat gotówki w bankomatach w Polsce (w mln zł)</t>
  </si>
  <si>
    <t>"Bankomaty" - liczba bankomatów w Polsce (w setkach szt.)</t>
  </si>
  <si>
    <t>"Karty" - liczba wydanych kart płatniczych (w tys. szt.)</t>
  </si>
  <si>
    <t>Źródło: NBP, https://nbp.pl/system-platniczy/dane-i-analizy/karty-platnicze/  [dostęp 1.10.2023]</t>
  </si>
  <si>
    <t>Dane kwartalne, z okresu 2005Q1-2019Q4</t>
  </si>
  <si>
    <t>y</t>
  </si>
  <si>
    <t>X</t>
  </si>
  <si>
    <t>"1"</t>
  </si>
  <si>
    <t>t</t>
  </si>
  <si>
    <t>Qt2</t>
  </si>
  <si>
    <t>Qt3</t>
  </si>
  <si>
    <t>Qt4</t>
  </si>
  <si>
    <t>Specyfikacja rozkładu a priori</t>
  </si>
  <si>
    <t>Rozkład a priori dla tau (= precyzji składnika losowego = odwrotność sigma^2)</t>
  </si>
  <si>
    <t>E(tau)=</t>
  </si>
  <si>
    <t>Var(tau)=</t>
  </si>
  <si>
    <t>n0=</t>
  </si>
  <si>
    <t>s0=</t>
  </si>
  <si>
    <t>Rozkład a priori dla beta (= wektor parametrów strukturalnych)</t>
  </si>
  <si>
    <r>
      <rPr>
        <sz val="11"/>
        <color rgb="FF00B05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= E(beta|tau) = E(beta) (bo n0&gt;1)</t>
    </r>
  </si>
  <si>
    <t>k=</t>
  </si>
  <si>
    <t>(liczba parametrów strukturalnych = współrzędnych wektora beta)</t>
  </si>
  <si>
    <t>V(beta) = 100*I_k</t>
  </si>
  <si>
    <t>C</t>
  </si>
  <si>
    <t>Obliczenie wielkości potrzebnych do rozkładu a posteriori</t>
  </si>
  <si>
    <t>Dla parametru tau:</t>
  </si>
  <si>
    <t>n_kreska=</t>
  </si>
  <si>
    <t>s_kreska=</t>
  </si>
  <si>
    <t>T=</t>
  </si>
  <si>
    <t>Dla wektora beta:</t>
  </si>
  <si>
    <t>C_kreska (k x k)</t>
  </si>
  <si>
    <t>a_kreska (k x 1)</t>
  </si>
  <si>
    <t>beta^0</t>
  </si>
  <si>
    <t>beta^1</t>
  </si>
  <si>
    <t>beta^2</t>
  </si>
  <si>
    <t>beta^3</t>
  </si>
  <si>
    <t>beta^4</t>
  </si>
  <si>
    <t>beta^5</t>
  </si>
  <si>
    <t>beta^6</t>
  </si>
  <si>
    <t>beta^ = (X'X)^(-1)X'y  (k x 1) &lt;-- weźmiemy z REGLINP</t>
  </si>
  <si>
    <t>REGLINP (5 x k) - w wersji "full" (tj. [statystyka = 1])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</si>
</sst>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6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0" fillId="0" borderId="0" xfId="0" applyFill="1"/>
    <xf numFmtId="0" fontId="4" fillId="0" borderId="0" xfId="2" applyFill="1" applyBorder="1"/>
    <xf numFmtId="0" fontId="0" fillId="0" borderId="0" xfId="0" applyFont="1"/>
    <xf numFmtId="0" fontId="0" fillId="0" borderId="0" xfId="0" applyFont="1" applyFill="1"/>
    <xf numFmtId="0" fontId="5" fillId="0" borderId="0" xfId="1" applyFont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7" xfId="0" applyFill="1" applyBorder="1"/>
    <xf numFmtId="0" fontId="0" fillId="0" borderId="18" xfId="0" applyFill="1" applyBorder="1"/>
    <xf numFmtId="0" fontId="0" fillId="0" borderId="18" xfId="0" applyBorder="1"/>
    <xf numFmtId="0" fontId="0" fillId="0" borderId="18" xfId="0" applyBorder="1" applyAlignment="1"/>
    <xf numFmtId="0" fontId="0" fillId="0" borderId="8" xfId="0" applyBorder="1" applyAlignment="1"/>
    <xf numFmtId="0" fontId="0" fillId="0" borderId="19" xfId="0" applyFill="1" applyBorder="1"/>
    <xf numFmtId="0" fontId="0" fillId="0" borderId="20" xfId="0" applyBorder="1" applyAlignment="1"/>
    <xf numFmtId="0" fontId="0" fillId="0" borderId="21" xfId="0" applyFill="1" applyBorder="1"/>
    <xf numFmtId="0" fontId="0" fillId="0" borderId="22" xfId="0" applyFill="1" applyBorder="1"/>
    <xf numFmtId="0" fontId="0" fillId="0" borderId="22" xfId="0" applyBorder="1"/>
    <xf numFmtId="0" fontId="0" fillId="0" borderId="22" xfId="0" applyBorder="1" applyAlignment="1"/>
    <xf numFmtId="0" fontId="0" fillId="0" borderId="23" xfId="0" applyBorder="1" applyAlignment="1"/>
    <xf numFmtId="0" fontId="6" fillId="0" borderId="0" xfId="0" applyFont="1"/>
    <xf numFmtId="0" fontId="7" fillId="0" borderId="7" xfId="0" applyFont="1" applyBorder="1"/>
    <xf numFmtId="0" fontId="1" fillId="0" borderId="8" xfId="0" applyFont="1" applyBorder="1"/>
    <xf numFmtId="0" fontId="7" fillId="0" borderId="21" xfId="0" applyFont="1" applyBorder="1"/>
    <xf numFmtId="0" fontId="1" fillId="0" borderId="2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7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8" fillId="0" borderId="7" xfId="0" applyFont="1" applyBorder="1"/>
    <xf numFmtId="0" fontId="8" fillId="0" borderId="18" xfId="0" applyFont="1" applyBorder="1"/>
    <xf numFmtId="0" fontId="8" fillId="0" borderId="8" xfId="0" applyFont="1" applyBorder="1"/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089767020431921"/>
          <c:y val="0.15052213413997437"/>
          <c:w val="0.8853737437974345"/>
          <c:h val="0.76945213110311494"/>
        </c:manualLayout>
      </c:layout>
      <c:lineChart>
        <c:grouping val="standard"/>
        <c:varyColors val="0"/>
        <c:ser>
          <c:idx val="0"/>
          <c:order val="0"/>
          <c:tx>
            <c:strRef>
              <c:f>Dane!$C$12</c:f>
              <c:strCache>
                <c:ptCount val="1"/>
                <c:pt idx="0">
                  <c:v>W(t)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Dane!$C$13:$C$72</c:f>
              <c:numCache>
                <c:formatCode>General</c:formatCode>
                <c:ptCount val="60"/>
                <c:pt idx="0">
                  <c:v>33602.913760000003</c:v>
                </c:pt>
                <c:pt idx="1">
                  <c:v>37318.837735000001</c:v>
                </c:pt>
                <c:pt idx="2">
                  <c:v>38705.392007000002</c:v>
                </c:pt>
                <c:pt idx="3">
                  <c:v>40058.736977</c:v>
                </c:pt>
                <c:pt idx="4">
                  <c:v>37579.018407000003</c:v>
                </c:pt>
                <c:pt idx="5">
                  <c:v>42324.750375000003</c:v>
                </c:pt>
                <c:pt idx="6">
                  <c:v>44364.791266</c:v>
                </c:pt>
                <c:pt idx="7">
                  <c:v>46634.227725999997</c:v>
                </c:pt>
                <c:pt idx="8">
                  <c:v>45808.988483000001</c:v>
                </c:pt>
                <c:pt idx="9">
                  <c:v>50828.95319</c:v>
                </c:pt>
                <c:pt idx="10">
                  <c:v>53021.972398999998</c:v>
                </c:pt>
                <c:pt idx="11">
                  <c:v>54586.077058000003</c:v>
                </c:pt>
                <c:pt idx="12">
                  <c:v>50657.570043</c:v>
                </c:pt>
                <c:pt idx="13">
                  <c:v>58474.261843</c:v>
                </c:pt>
                <c:pt idx="14">
                  <c:v>60679.055634999997</c:v>
                </c:pt>
                <c:pt idx="15">
                  <c:v>60701.402283000003</c:v>
                </c:pt>
                <c:pt idx="16">
                  <c:v>55933.562062999998</c:v>
                </c:pt>
                <c:pt idx="17">
                  <c:v>62819.729528999997</c:v>
                </c:pt>
                <c:pt idx="18">
                  <c:v>64738.760225999999</c:v>
                </c:pt>
                <c:pt idx="19">
                  <c:v>63430.417705</c:v>
                </c:pt>
                <c:pt idx="20">
                  <c:v>58529.909031000003</c:v>
                </c:pt>
                <c:pt idx="21">
                  <c:v>64860.832703</c:v>
                </c:pt>
                <c:pt idx="22">
                  <c:v>68175.792285000003</c:v>
                </c:pt>
                <c:pt idx="23">
                  <c:v>66854.695598999999</c:v>
                </c:pt>
                <c:pt idx="24">
                  <c:v>62096.668037000003</c:v>
                </c:pt>
                <c:pt idx="25">
                  <c:v>70664.099925999995</c:v>
                </c:pt>
                <c:pt idx="26">
                  <c:v>72340.903619999997</c:v>
                </c:pt>
                <c:pt idx="27">
                  <c:v>72694.405287000001</c:v>
                </c:pt>
                <c:pt idx="28">
                  <c:v>66350.150739000004</c:v>
                </c:pt>
                <c:pt idx="29">
                  <c:v>72499.083404999998</c:v>
                </c:pt>
                <c:pt idx="30">
                  <c:v>74605.804109000004</c:v>
                </c:pt>
                <c:pt idx="31">
                  <c:v>72211.508877999993</c:v>
                </c:pt>
                <c:pt idx="32">
                  <c:v>67034.369783999995</c:v>
                </c:pt>
                <c:pt idx="33">
                  <c:v>73754.302972000005</c:v>
                </c:pt>
                <c:pt idx="34">
                  <c:v>77633.761452000006</c:v>
                </c:pt>
                <c:pt idx="35">
                  <c:v>75834.407705000005</c:v>
                </c:pt>
                <c:pt idx="36">
                  <c:v>69852.187491999997</c:v>
                </c:pt>
                <c:pt idx="37">
                  <c:v>77084.831644000005</c:v>
                </c:pt>
                <c:pt idx="38">
                  <c:v>78026.801374999995</c:v>
                </c:pt>
                <c:pt idx="39">
                  <c:v>75528.880665000004</c:v>
                </c:pt>
                <c:pt idx="40">
                  <c:v>69060.220042000001</c:v>
                </c:pt>
                <c:pt idx="41">
                  <c:v>75161.716558726417</c:v>
                </c:pt>
                <c:pt idx="42">
                  <c:v>79404.042794982844</c:v>
                </c:pt>
                <c:pt idx="43">
                  <c:v>76732.304621634787</c:v>
                </c:pt>
                <c:pt idx="44">
                  <c:v>69971.644534158913</c:v>
                </c:pt>
                <c:pt idx="45">
                  <c:v>79728.530367219006</c:v>
                </c:pt>
                <c:pt idx="46">
                  <c:v>81927.609626932521</c:v>
                </c:pt>
                <c:pt idx="47">
                  <c:v>79754.655689456267</c:v>
                </c:pt>
                <c:pt idx="48">
                  <c:v>73279.566121051263</c:v>
                </c:pt>
                <c:pt idx="49">
                  <c:v>82862.916310778281</c:v>
                </c:pt>
                <c:pt idx="50">
                  <c:v>84895.489913365935</c:v>
                </c:pt>
                <c:pt idx="51">
                  <c:v>83085.705236209993</c:v>
                </c:pt>
                <c:pt idx="52">
                  <c:v>76223.564862550003</c:v>
                </c:pt>
                <c:pt idx="53">
                  <c:v>84848.905851589996</c:v>
                </c:pt>
                <c:pt idx="54">
                  <c:v>86796.947939899997</c:v>
                </c:pt>
                <c:pt idx="55">
                  <c:v>85151.78049491001</c:v>
                </c:pt>
                <c:pt idx="56">
                  <c:v>77629.538573030004</c:v>
                </c:pt>
                <c:pt idx="57">
                  <c:v>87338.967535689997</c:v>
                </c:pt>
                <c:pt idx="58">
                  <c:v>89457.211009710009</c:v>
                </c:pt>
                <c:pt idx="59">
                  <c:v>87958.106180839997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A-44A1-9140-542412AD2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80128"/>
        <c:axId val="2127579296"/>
      </c:lineChart>
      <c:catAx>
        <c:axId val="2127580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579296"/>
        <c:crosses val="autoZero"/>
        <c:auto val="1"/>
        <c:lblAlgn val="ctr"/>
        <c:lblOffset val="100"/>
        <c:noMultiLvlLbl val="0"/>
      </c:catAx>
      <c:valAx>
        <c:axId val="212757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58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Dane!$E$12</c:f>
              <c:strCache>
                <c:ptCount val="1"/>
                <c:pt idx="0">
                  <c:v>K(t)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Dane!$E$13:$E$72</c:f>
              <c:numCache>
                <c:formatCode>General</c:formatCode>
                <c:ptCount val="60"/>
                <c:pt idx="0">
                  <c:v>18188.341</c:v>
                </c:pt>
                <c:pt idx="1">
                  <c:v>18844.100999999999</c:v>
                </c:pt>
                <c:pt idx="2">
                  <c:v>19492.017</c:v>
                </c:pt>
                <c:pt idx="3">
                  <c:v>20370.311000000002</c:v>
                </c:pt>
                <c:pt idx="4">
                  <c:v>21168.516</c:v>
                </c:pt>
                <c:pt idx="5">
                  <c:v>21904.067999999999</c:v>
                </c:pt>
                <c:pt idx="6">
                  <c:v>22632.85</c:v>
                </c:pt>
                <c:pt idx="7">
                  <c:v>23848.048999999999</c:v>
                </c:pt>
                <c:pt idx="8">
                  <c:v>24344.743999999999</c:v>
                </c:pt>
                <c:pt idx="9">
                  <c:v>24919.412</c:v>
                </c:pt>
                <c:pt idx="10">
                  <c:v>25910.355</c:v>
                </c:pt>
                <c:pt idx="11">
                  <c:v>26496.16</c:v>
                </c:pt>
                <c:pt idx="12">
                  <c:v>27283.164000000001</c:v>
                </c:pt>
                <c:pt idx="13">
                  <c:v>28194.669000000002</c:v>
                </c:pt>
                <c:pt idx="14">
                  <c:v>29165.455999999998</c:v>
                </c:pt>
                <c:pt idx="15">
                  <c:v>30275.46</c:v>
                </c:pt>
                <c:pt idx="16">
                  <c:v>31080.057000000001</c:v>
                </c:pt>
                <c:pt idx="17">
                  <c:v>31745.440999999999</c:v>
                </c:pt>
                <c:pt idx="18">
                  <c:v>32485.847000000002</c:v>
                </c:pt>
                <c:pt idx="19">
                  <c:v>33212.656000000003</c:v>
                </c:pt>
                <c:pt idx="20">
                  <c:v>32803.370000000003</c:v>
                </c:pt>
                <c:pt idx="21">
                  <c:v>32206.828000000001</c:v>
                </c:pt>
                <c:pt idx="22">
                  <c:v>32094.646000000001</c:v>
                </c:pt>
                <c:pt idx="23">
                  <c:v>31983.793000000001</c:v>
                </c:pt>
                <c:pt idx="24">
                  <c:v>31955.817999999999</c:v>
                </c:pt>
                <c:pt idx="25">
                  <c:v>32886.192999999999</c:v>
                </c:pt>
                <c:pt idx="26">
                  <c:v>31727.071</c:v>
                </c:pt>
                <c:pt idx="27">
                  <c:v>32044.946</c:v>
                </c:pt>
                <c:pt idx="28">
                  <c:v>32031.120999999999</c:v>
                </c:pt>
                <c:pt idx="29">
                  <c:v>32673.521000000001</c:v>
                </c:pt>
                <c:pt idx="30">
                  <c:v>33166.864000000001</c:v>
                </c:pt>
                <c:pt idx="31">
                  <c:v>33291.110999999997</c:v>
                </c:pt>
                <c:pt idx="32">
                  <c:v>33644.319000000003</c:v>
                </c:pt>
                <c:pt idx="33">
                  <c:v>34401.978000000003</c:v>
                </c:pt>
                <c:pt idx="34">
                  <c:v>34896.921000000002</c:v>
                </c:pt>
                <c:pt idx="35">
                  <c:v>34658.65</c:v>
                </c:pt>
                <c:pt idx="36">
                  <c:v>34744.93</c:v>
                </c:pt>
                <c:pt idx="37">
                  <c:v>35172.203000000001</c:v>
                </c:pt>
                <c:pt idx="38">
                  <c:v>35509.286999999997</c:v>
                </c:pt>
                <c:pt idx="39">
                  <c:v>36068.822</c:v>
                </c:pt>
                <c:pt idx="40">
                  <c:v>35554.724000000002</c:v>
                </c:pt>
                <c:pt idx="41">
                  <c:v>34358.048999999999</c:v>
                </c:pt>
                <c:pt idx="42">
                  <c:v>34743.084000000003</c:v>
                </c:pt>
                <c:pt idx="43">
                  <c:v>35209.042999999998</c:v>
                </c:pt>
                <c:pt idx="44">
                  <c:v>35301.635999999999</c:v>
                </c:pt>
                <c:pt idx="45">
                  <c:v>35750.296000000002</c:v>
                </c:pt>
                <c:pt idx="46">
                  <c:v>36289.436000000002</c:v>
                </c:pt>
                <c:pt idx="47">
                  <c:v>36874.489000000001</c:v>
                </c:pt>
                <c:pt idx="48">
                  <c:v>37736.849000000002</c:v>
                </c:pt>
                <c:pt idx="49">
                  <c:v>37937.381999999998</c:v>
                </c:pt>
                <c:pt idx="50">
                  <c:v>38513.266000000003</c:v>
                </c:pt>
                <c:pt idx="51">
                  <c:v>39095.879999999997</c:v>
                </c:pt>
                <c:pt idx="52">
                  <c:v>39590.843999999997</c:v>
                </c:pt>
                <c:pt idx="53">
                  <c:v>40248.815999999999</c:v>
                </c:pt>
                <c:pt idx="54">
                  <c:v>40420.303</c:v>
                </c:pt>
                <c:pt idx="55">
                  <c:v>41237.32</c:v>
                </c:pt>
                <c:pt idx="56">
                  <c:v>41729.148000000001</c:v>
                </c:pt>
                <c:pt idx="57">
                  <c:v>42174.675000000003</c:v>
                </c:pt>
                <c:pt idx="58">
                  <c:v>42237.803</c:v>
                </c:pt>
                <c:pt idx="59">
                  <c:v>42989.875999999997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A7-4FAE-ACB1-884C6BBA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09200"/>
        <c:axId val="157212528"/>
      </c:lineChart>
      <c:lineChart>
        <c:grouping val="standard"/>
        <c:varyColors val="0"/>
        <c:ser>
          <c:idx val="0"/>
          <c:order val="0"/>
          <c:tx>
            <c:strRef>
              <c:f>Dane!$D$12</c:f>
              <c:strCache>
                <c:ptCount val="1"/>
                <c:pt idx="0">
                  <c:v>B(t)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Dane!$D$13:$D$72</c:f>
              <c:numCache>
                <c:formatCode>General</c:formatCode>
                <c:ptCount val="60"/>
                <c:pt idx="0">
                  <c:v>82.63</c:v>
                </c:pt>
                <c:pt idx="1">
                  <c:v>84.67</c:v>
                </c:pt>
                <c:pt idx="2">
                  <c:v>85.44</c:v>
                </c:pt>
                <c:pt idx="3">
                  <c:v>87.76</c:v>
                </c:pt>
                <c:pt idx="4">
                  <c:v>89.64</c:v>
                </c:pt>
                <c:pt idx="5">
                  <c:v>91.48</c:v>
                </c:pt>
                <c:pt idx="6">
                  <c:v>94</c:v>
                </c:pt>
                <c:pt idx="7">
                  <c:v>99.38</c:v>
                </c:pt>
                <c:pt idx="8">
                  <c:v>102.69</c:v>
                </c:pt>
                <c:pt idx="9">
                  <c:v>105.78</c:v>
                </c:pt>
                <c:pt idx="10">
                  <c:v>110.98</c:v>
                </c:pt>
                <c:pt idx="11">
                  <c:v>115.42</c:v>
                </c:pt>
                <c:pt idx="12">
                  <c:v>121.74</c:v>
                </c:pt>
                <c:pt idx="13">
                  <c:v>126.7</c:v>
                </c:pt>
                <c:pt idx="14">
                  <c:v>132.08000000000001</c:v>
                </c:pt>
                <c:pt idx="15">
                  <c:v>138.78</c:v>
                </c:pt>
                <c:pt idx="16">
                  <c:v>144.77000000000001</c:v>
                </c:pt>
                <c:pt idx="17">
                  <c:v>145.47999999999999</c:v>
                </c:pt>
                <c:pt idx="18">
                  <c:v>153.53</c:v>
                </c:pt>
                <c:pt idx="19">
                  <c:v>157.13999999999999</c:v>
                </c:pt>
                <c:pt idx="20">
                  <c:v>162.56</c:v>
                </c:pt>
                <c:pt idx="21">
                  <c:v>160.16999999999999</c:v>
                </c:pt>
                <c:pt idx="22">
                  <c:v>162.81</c:v>
                </c:pt>
                <c:pt idx="23">
                  <c:v>164.13</c:v>
                </c:pt>
                <c:pt idx="24">
                  <c:v>164.56</c:v>
                </c:pt>
                <c:pt idx="25">
                  <c:v>168.9</c:v>
                </c:pt>
                <c:pt idx="26">
                  <c:v>169.71</c:v>
                </c:pt>
                <c:pt idx="27">
                  <c:v>173.92</c:v>
                </c:pt>
                <c:pt idx="28">
                  <c:v>176.4</c:v>
                </c:pt>
                <c:pt idx="29">
                  <c:v>178.15</c:v>
                </c:pt>
                <c:pt idx="30">
                  <c:v>178.24</c:v>
                </c:pt>
                <c:pt idx="31">
                  <c:v>181.88</c:v>
                </c:pt>
                <c:pt idx="32">
                  <c:v>184.34</c:v>
                </c:pt>
                <c:pt idx="33">
                  <c:v>184.82</c:v>
                </c:pt>
                <c:pt idx="34">
                  <c:v>185.87</c:v>
                </c:pt>
                <c:pt idx="35">
                  <c:v>188.76</c:v>
                </c:pt>
                <c:pt idx="36">
                  <c:v>191.08</c:v>
                </c:pt>
                <c:pt idx="37">
                  <c:v>195.13</c:v>
                </c:pt>
                <c:pt idx="38">
                  <c:v>196.95</c:v>
                </c:pt>
                <c:pt idx="39">
                  <c:v>205.31</c:v>
                </c:pt>
                <c:pt idx="40">
                  <c:v>209.36</c:v>
                </c:pt>
                <c:pt idx="41">
                  <c:v>211.18</c:v>
                </c:pt>
                <c:pt idx="42">
                  <c:v>216.47</c:v>
                </c:pt>
                <c:pt idx="43">
                  <c:v>221.43</c:v>
                </c:pt>
                <c:pt idx="44">
                  <c:v>224.36</c:v>
                </c:pt>
                <c:pt idx="45">
                  <c:v>226.66</c:v>
                </c:pt>
                <c:pt idx="46">
                  <c:v>226.66</c:v>
                </c:pt>
                <c:pt idx="47">
                  <c:v>234.43</c:v>
                </c:pt>
                <c:pt idx="48">
                  <c:v>237.51</c:v>
                </c:pt>
                <c:pt idx="49">
                  <c:v>235.28</c:v>
                </c:pt>
                <c:pt idx="50">
                  <c:v>233.26</c:v>
                </c:pt>
                <c:pt idx="51">
                  <c:v>232.3</c:v>
                </c:pt>
                <c:pt idx="52">
                  <c:v>232</c:v>
                </c:pt>
                <c:pt idx="53">
                  <c:v>232.97</c:v>
                </c:pt>
                <c:pt idx="54">
                  <c:v>229.81</c:v>
                </c:pt>
                <c:pt idx="55">
                  <c:v>228.79</c:v>
                </c:pt>
                <c:pt idx="56">
                  <c:v>226.65</c:v>
                </c:pt>
                <c:pt idx="57">
                  <c:v>227.9</c:v>
                </c:pt>
                <c:pt idx="58">
                  <c:v>225.75</c:v>
                </c:pt>
                <c:pt idx="59">
                  <c:v>227.04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7-4FAE-ACB1-884C6BBA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44576"/>
        <c:axId val="150754448"/>
      </c:lineChart>
      <c:catAx>
        <c:axId val="157209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7212528"/>
        <c:crosses val="autoZero"/>
        <c:auto val="1"/>
        <c:lblAlgn val="ctr"/>
        <c:lblOffset val="100"/>
        <c:noMultiLvlLbl val="0"/>
      </c:catAx>
      <c:valAx>
        <c:axId val="15721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7209200"/>
        <c:crosses val="autoZero"/>
        <c:crossBetween val="between"/>
      </c:valAx>
      <c:valAx>
        <c:axId val="1507544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0144576"/>
        <c:crosses val="max"/>
        <c:crossBetween val="between"/>
      </c:valAx>
      <c:catAx>
        <c:axId val="150144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507544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3" Type="http://schemas.openxmlformats.org/officeDocument/2006/relationships/chart" Target="../charts/chart2.xml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../media/image2.png"/><Relationship Id="rId9" Type="http://schemas.openxmlformats.org/officeDocument/2006/relationships/image" Target="../media/image7.png"/><Relationship Id="rId1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183684</xdr:colOff>
      <xdr:row>4</xdr:row>
      <xdr:rowOff>83268</xdr:rowOff>
    </xdr:from>
    <xdr:to>
      <xdr:col>12</xdr:col>
      <xdr:colOff>279172</xdr:colOff>
      <xdr:row>8</xdr:row>
      <xdr:rowOff>71613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037" y="830327"/>
          <a:ext cx="3965253" cy="735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88900</xdr:colOff>
      <xdr:row>26</xdr:row>
      <xdr:rowOff>74333</xdr:rowOff>
    </xdr:from>
    <xdr:to>
      <xdr:col>6</xdr:col>
      <xdr:colOff>196850</xdr:colOff>
      <xdr:row>42</xdr:row>
      <xdr:rowOff>131483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141941</xdr:colOff>
      <xdr:row>41</xdr:row>
      <xdr:rowOff>37353</xdr:rowOff>
    </xdr:from>
    <xdr:to>
      <xdr:col>6</xdr:col>
      <xdr:colOff>298823</xdr:colOff>
      <xdr:row>55</xdr:row>
      <xdr:rowOff>160243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97692</xdr:colOff>
      <xdr:row>2</xdr:row>
      <xdr:rowOff>135438</xdr:rowOff>
    </xdr:from>
    <xdr:to>
      <xdr:col>18</xdr:col>
      <xdr:colOff>97071</xdr:colOff>
      <xdr:row>3</xdr:row>
      <xdr:rowOff>259597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056" y="504893"/>
          <a:ext cx="2019833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312614</xdr:colOff>
      <xdr:row>6</xdr:row>
      <xdr:rowOff>161191</xdr:rowOff>
    </xdr:from>
    <xdr:to>
      <xdr:col>23</xdr:col>
      <xdr:colOff>341433</xdr:colOff>
      <xdr:row>9</xdr:row>
      <xdr:rowOff>44938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9691" y="1396999"/>
          <a:ext cx="1909396" cy="450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84504</xdr:colOff>
      <xdr:row>17</xdr:row>
      <xdr:rowOff>148005</xdr:rowOff>
    </xdr:from>
    <xdr:to>
      <xdr:col>18</xdr:col>
      <xdr:colOff>595434</xdr:colOff>
      <xdr:row>19</xdr:row>
      <xdr:rowOff>101601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704" y="3443655"/>
          <a:ext cx="2536580" cy="321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337038</xdr:colOff>
      <xdr:row>9</xdr:row>
      <xdr:rowOff>117231</xdr:rowOff>
    </xdr:from>
    <xdr:to>
      <xdr:col>19</xdr:col>
      <xdr:colOff>464038</xdr:colOff>
      <xdr:row>12</xdr:row>
      <xdr:rowOff>183662</xdr:rowOff>
    </xdr:to>
    <xdr:pic>
      <xdr:nvPicPr>
        <xdr:cNvPr id="12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3769" y="1900116"/>
          <a:ext cx="1387231" cy="633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190499</xdr:colOff>
      <xdr:row>9</xdr:row>
      <xdr:rowOff>166076</xdr:rowOff>
    </xdr:from>
    <xdr:to>
      <xdr:col>22</xdr:col>
      <xdr:colOff>282330</xdr:colOff>
      <xdr:row>13</xdr:row>
      <xdr:rowOff>27842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7576" y="1948961"/>
          <a:ext cx="1352062" cy="61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154842</xdr:colOff>
      <xdr:row>18</xdr:row>
      <xdr:rowOff>10258</xdr:rowOff>
    </xdr:from>
    <xdr:to>
      <xdr:col>23</xdr:col>
      <xdr:colOff>309196</xdr:colOff>
      <xdr:row>21</xdr:row>
      <xdr:rowOff>11724</xdr:rowOff>
    </xdr:to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992" y="3490058"/>
          <a:ext cx="2033954" cy="553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590176</xdr:colOff>
      <xdr:row>2</xdr:row>
      <xdr:rowOff>89647</xdr:rowOff>
    </xdr:from>
    <xdr:to>
      <xdr:col>37</xdr:col>
      <xdr:colOff>8217</xdr:colOff>
      <xdr:row>4</xdr:row>
      <xdr:rowOff>159497</xdr:rowOff>
    </xdr:to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83411" y="478118"/>
          <a:ext cx="5618630" cy="555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557306</xdr:colOff>
      <xdr:row>6</xdr:row>
      <xdr:rowOff>38474</xdr:rowOff>
    </xdr:from>
    <xdr:to>
      <xdr:col>34</xdr:col>
      <xdr:colOff>394447</xdr:colOff>
      <xdr:row>7</xdr:row>
      <xdr:rowOff>159124</xdr:rowOff>
    </xdr:to>
    <xdr:pic>
      <xdr:nvPicPr>
        <xdr:cNvPr id="16" name="Obraz 1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2756" y="1283074"/>
          <a:ext cx="1081741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316265</xdr:colOff>
      <xdr:row>12</xdr:row>
      <xdr:rowOff>182039</xdr:rowOff>
    </xdr:from>
    <xdr:to>
      <xdr:col>34</xdr:col>
      <xdr:colOff>788650</xdr:colOff>
      <xdr:row>14</xdr:row>
      <xdr:rowOff>122275</xdr:rowOff>
    </xdr:to>
    <xdr:pic>
      <xdr:nvPicPr>
        <xdr:cNvPr id="17" name="Obraz 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2178" y="2572952"/>
          <a:ext cx="3194602" cy="315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0</xdr:colOff>
      <xdr:row>19</xdr:row>
      <xdr:rowOff>0</xdr:rowOff>
    </xdr:from>
    <xdr:to>
      <xdr:col>31</xdr:col>
      <xdr:colOff>196850</xdr:colOff>
      <xdr:row>20</xdr:row>
      <xdr:rowOff>146050</xdr:rowOff>
    </xdr:to>
    <xdr:pic>
      <xdr:nvPicPr>
        <xdr:cNvPr id="18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50" y="3676650"/>
          <a:ext cx="206375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0</xdr:colOff>
      <xdr:row>19</xdr:row>
      <xdr:rowOff>0</xdr:rowOff>
    </xdr:from>
    <xdr:to>
      <xdr:col>34</xdr:col>
      <xdr:colOff>603250</xdr:colOff>
      <xdr:row>20</xdr:row>
      <xdr:rowOff>133350</xdr:rowOff>
    </xdr:to>
    <xdr:pic>
      <xdr:nvPicPr>
        <xdr:cNvPr id="19" name="Obraz 18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67750" y="3676650"/>
          <a:ext cx="122555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4"/>
  <sheetViews>
    <sheetView tabSelected="1" zoomScale="40" zoomScaleNormal="40" workbookViewId="0">
      <selection activeCell="AG12" sqref="AG12"/>
    </sheetView>
  </sheetViews>
  <sheetFormatPr defaultColWidth="8.90625" defaultRowHeight="14.5" x14ac:dyDescent="0.35"/>
  <cols>
    <col min="1" max="1" width="9.08984375" bestFit="1" customWidth="1"/>
    <col min="2" max="2" width="8.7265625"/>
    <col min="3" max="3" width="14.90625" customWidth="1"/>
    <col min="4" max="4" width="10.08984375" customWidth="1"/>
    <col min="5" max="5" width="8.90625" style="7"/>
    <col min="6" max="6" width="8.90625" style="10"/>
    <col min="7" max="7" width="11" style="10" bestFit="1" customWidth="1"/>
    <col min="8" max="15" width="8.90625" style="10"/>
    <col min="16" max="16" width="11" style="10" bestFit="1" customWidth="1"/>
    <col min="17" max="22" width="9" style="10" bestFit="1" customWidth="1"/>
    <col min="23" max="27" width="8.90625" style="10"/>
    <col min="28" max="28" width="14.1796875" style="10" customWidth="1"/>
    <col min="29" max="29" width="8.90625" style="10"/>
    <col min="30" max="30" width="12" style="10" bestFit="1" customWidth="1"/>
    <col min="31" max="33" width="8.90625" style="10"/>
    <col min="34" max="35" width="12.1796875" style="10" bestFit="1" customWidth="1"/>
    <col min="36" max="38" width="9.08984375" style="10" bestFit="1" customWidth="1"/>
    <col min="39" max="40" width="12.26953125" style="10" bestFit="1" customWidth="1"/>
    <col min="41" max="16384" width="8.90625" style="10"/>
  </cols>
  <sheetData>
    <row r="1" spans="1:40" customFormat="1" ht="15" thickBot="1" x14ac:dyDescent="0.4">
      <c r="A1" s="1" t="s">
        <v>6</v>
      </c>
      <c r="E1" s="7"/>
    </row>
    <row r="2" spans="1:40" customFormat="1" ht="15" thickBot="1" x14ac:dyDescent="0.4">
      <c r="A2" s="1"/>
      <c r="E2" s="7"/>
      <c r="P2" s="58" t="s">
        <v>45</v>
      </c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  <c r="AC2" s="58" t="s">
        <v>57</v>
      </c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60"/>
    </row>
    <row r="3" spans="1:40" customFormat="1" x14ac:dyDescent="0.35">
      <c r="A3" t="s">
        <v>37</v>
      </c>
      <c r="E3" s="7"/>
    </row>
    <row r="4" spans="1:40" customFormat="1" ht="23.5" x14ac:dyDescent="0.55000000000000004">
      <c r="A4" t="s">
        <v>1</v>
      </c>
      <c r="E4" s="7"/>
      <c r="Q4" s="44"/>
      <c r="S4" s="44"/>
    </row>
    <row r="5" spans="1:40" s="5" customFormat="1" ht="15" thickBot="1" x14ac:dyDescent="0.4">
      <c r="A5" s="5" t="s">
        <v>33</v>
      </c>
      <c r="E5" s="8"/>
      <c r="G5" s="6"/>
    </row>
    <row r="6" spans="1:40" customFormat="1" ht="15" thickBot="1" x14ac:dyDescent="0.4">
      <c r="A6" t="s">
        <v>34</v>
      </c>
      <c r="E6" s="7"/>
      <c r="P6" s="49" t="s">
        <v>46</v>
      </c>
      <c r="Q6" s="50"/>
      <c r="R6" s="50"/>
      <c r="S6" s="50"/>
      <c r="T6" s="50"/>
      <c r="U6" s="50"/>
      <c r="V6" s="50"/>
      <c r="W6" s="51"/>
      <c r="AC6" s="1" t="s">
        <v>58</v>
      </c>
    </row>
    <row r="7" spans="1:40" customFormat="1" ht="15" thickBot="1" x14ac:dyDescent="0.4">
      <c r="A7" t="s">
        <v>35</v>
      </c>
      <c r="E7" s="7"/>
    </row>
    <row r="8" spans="1:40" customFormat="1" x14ac:dyDescent="0.35">
      <c r="E8" s="7"/>
      <c r="P8" t="s">
        <v>47</v>
      </c>
      <c r="Q8">
        <v>1</v>
      </c>
      <c r="S8" s="45" t="s">
        <v>49</v>
      </c>
      <c r="T8" s="46">
        <f>2*Q8^2/Q9</f>
        <v>4</v>
      </c>
      <c r="AC8" s="14" t="s">
        <v>59</v>
      </c>
      <c r="AD8" s="52">
        <f>T8+AD11</f>
        <v>64</v>
      </c>
    </row>
    <row r="9" spans="1:40" customFormat="1" ht="15" thickBot="1" x14ac:dyDescent="0.4">
      <c r="A9" t="s">
        <v>36</v>
      </c>
      <c r="E9" s="7"/>
      <c r="P9" t="s">
        <v>48</v>
      </c>
      <c r="Q9">
        <v>0.5</v>
      </c>
      <c r="S9" s="47" t="s">
        <v>50</v>
      </c>
      <c r="T9" s="48">
        <f>2*Q8/Q9</f>
        <v>4</v>
      </c>
      <c r="AC9" s="55" t="s">
        <v>60</v>
      </c>
      <c r="AD9" s="56">
        <f t="array" ref="AD9">T9+MMULT(TRANSPOSE(G13:G72),G13:G72)+MMULT(MMULT(TRANSPOSE(Q24:Q30),T24:Z30),Q24:Q30)-MMULT(MMULT(TRANSPOSE(AC24:AC30),AH24:AN30),AC24:AC30)</f>
        <v>263101083.18035889</v>
      </c>
    </row>
    <row r="10" spans="1:40" x14ac:dyDescent="0.35">
      <c r="J10" s="10">
        <v>2</v>
      </c>
      <c r="K10" s="10">
        <v>3</v>
      </c>
      <c r="L10" s="10">
        <v>4</v>
      </c>
    </row>
    <row r="11" spans="1:40" ht="15" thickBot="1" x14ac:dyDescent="0.4">
      <c r="C11" t="s">
        <v>4</v>
      </c>
      <c r="D11" t="s">
        <v>5</v>
      </c>
      <c r="E11" s="7" t="s">
        <v>2</v>
      </c>
      <c r="G11" s="23"/>
      <c r="H11" s="30" t="s">
        <v>40</v>
      </c>
      <c r="I11" s="30" t="s">
        <v>41</v>
      </c>
      <c r="J11" s="30" t="s">
        <v>42</v>
      </c>
      <c r="K11" s="30" t="s">
        <v>43</v>
      </c>
      <c r="L11" s="30" t="s">
        <v>44</v>
      </c>
      <c r="M11" s="30" t="s">
        <v>8</v>
      </c>
      <c r="N11" s="30" t="s">
        <v>9</v>
      </c>
      <c r="AC11" s="31" t="s">
        <v>61</v>
      </c>
      <c r="AD11" s="10">
        <f>ROWS(G13:G72)</f>
        <v>60</v>
      </c>
      <c r="AG11"/>
    </row>
    <row r="12" spans="1:40" ht="15" thickBot="1" x14ac:dyDescent="0.4">
      <c r="A12" s="2" t="s">
        <v>0</v>
      </c>
      <c r="B12" t="s">
        <v>3</v>
      </c>
      <c r="C12" t="s">
        <v>7</v>
      </c>
      <c r="D12" t="s">
        <v>8</v>
      </c>
      <c r="E12" s="7" t="s">
        <v>9</v>
      </c>
      <c r="G12" s="27" t="s">
        <v>38</v>
      </c>
      <c r="H12" s="24" t="s">
        <v>39</v>
      </c>
      <c r="I12" s="25"/>
      <c r="J12" s="25"/>
      <c r="K12" s="25"/>
      <c r="L12" s="25"/>
      <c r="M12" s="25"/>
      <c r="N12" s="26"/>
    </row>
    <row r="13" spans="1:40" x14ac:dyDescent="0.35">
      <c r="A13" s="3">
        <v>2005</v>
      </c>
      <c r="B13">
        <v>1</v>
      </c>
      <c r="C13">
        <v>33602.913760000003</v>
      </c>
      <c r="D13">
        <v>82.63</v>
      </c>
      <c r="E13" s="7">
        <v>18188.341</v>
      </c>
      <c r="G13" s="11">
        <f>C13</f>
        <v>33602.913760000003</v>
      </c>
      <c r="H13" s="32">
        <v>1</v>
      </c>
      <c r="I13" s="33">
        <v>1</v>
      </c>
      <c r="J13" s="34">
        <f>IF($B13=J$10,1,0)</f>
        <v>0</v>
      </c>
      <c r="K13" s="34">
        <f t="shared" ref="K13:L28" si="0">IF($B13=K$10,1,0)</f>
        <v>0</v>
      </c>
      <c r="L13" s="34">
        <f t="shared" si="0"/>
        <v>0</v>
      </c>
      <c r="M13" s="35">
        <f>D13</f>
        <v>82.63</v>
      </c>
      <c r="N13" s="36">
        <f>E13</f>
        <v>18188.341</v>
      </c>
    </row>
    <row r="14" spans="1:40" ht="15" thickBot="1" x14ac:dyDescent="0.4">
      <c r="A14" s="3">
        <f t="shared" ref="A14:A68" si="1">IF(B14=1,A13+1,A13)</f>
        <v>2005</v>
      </c>
      <c r="B14">
        <v>2</v>
      </c>
      <c r="C14">
        <v>37318.837735000001</v>
      </c>
      <c r="D14">
        <v>84.67</v>
      </c>
      <c r="E14" s="7">
        <v>18844.100999999999</v>
      </c>
      <c r="G14" s="28">
        <f>C14</f>
        <v>37318.837735000001</v>
      </c>
      <c r="H14" s="37">
        <v>1</v>
      </c>
      <c r="I14" s="31">
        <v>2</v>
      </c>
      <c r="J14" s="10">
        <f t="shared" ref="J14:L45" si="2">IF($B14=J$10,1,0)</f>
        <v>1</v>
      </c>
      <c r="K14" s="10">
        <f t="shared" si="0"/>
        <v>0</v>
      </c>
      <c r="L14" s="10">
        <f t="shared" si="0"/>
        <v>0</v>
      </c>
      <c r="M14" s="23">
        <f t="shared" ref="M14:M72" si="3">D14</f>
        <v>84.67</v>
      </c>
      <c r="N14" s="38">
        <f t="shared" ref="N14:N72" si="4">E14</f>
        <v>18844.100999999999</v>
      </c>
    </row>
    <row r="15" spans="1:40" ht="15" thickBot="1" x14ac:dyDescent="0.4">
      <c r="A15" s="3">
        <f t="shared" si="1"/>
        <v>2005</v>
      </c>
      <c r="B15">
        <v>3</v>
      </c>
      <c r="C15">
        <v>38705.392007000002</v>
      </c>
      <c r="D15">
        <v>85.44</v>
      </c>
      <c r="E15" s="7">
        <v>19492.017</v>
      </c>
      <c r="G15" s="28">
        <f>C15</f>
        <v>38705.392007000002</v>
      </c>
      <c r="H15" s="37">
        <v>1</v>
      </c>
      <c r="I15" s="31">
        <v>3</v>
      </c>
      <c r="J15" s="10">
        <f t="shared" si="2"/>
        <v>0</v>
      </c>
      <c r="K15" s="10">
        <f t="shared" si="0"/>
        <v>1</v>
      </c>
      <c r="L15" s="10">
        <f t="shared" si="0"/>
        <v>0</v>
      </c>
      <c r="M15" s="23">
        <f t="shared" si="3"/>
        <v>85.44</v>
      </c>
      <c r="N15" s="38">
        <f t="shared" si="4"/>
        <v>19492.017</v>
      </c>
      <c r="P15" s="49" t="s">
        <v>51</v>
      </c>
      <c r="Q15" s="50"/>
      <c r="R15" s="50"/>
      <c r="S15" s="50"/>
      <c r="T15" s="50"/>
      <c r="U15" s="50"/>
      <c r="V15" s="50"/>
      <c r="W15" s="51"/>
      <c r="AC15" s="61" t="s">
        <v>62</v>
      </c>
    </row>
    <row r="16" spans="1:40" x14ac:dyDescent="0.35">
      <c r="A16" s="3">
        <f t="shared" si="1"/>
        <v>2005</v>
      </c>
      <c r="B16">
        <v>4</v>
      </c>
      <c r="C16">
        <v>40058.736977</v>
      </c>
      <c r="D16">
        <v>87.76</v>
      </c>
      <c r="E16" s="7">
        <v>20370.311000000002</v>
      </c>
      <c r="G16" s="28">
        <f>C16</f>
        <v>40058.736977</v>
      </c>
      <c r="H16" s="37">
        <v>1</v>
      </c>
      <c r="I16" s="31">
        <v>4</v>
      </c>
      <c r="J16" s="10">
        <f t="shared" si="2"/>
        <v>0</v>
      </c>
      <c r="K16" s="10">
        <f t="shared" si="0"/>
        <v>0</v>
      </c>
      <c r="L16" s="10">
        <f t="shared" si="0"/>
        <v>1</v>
      </c>
      <c r="M16" s="23">
        <f t="shared" si="3"/>
        <v>87.76</v>
      </c>
      <c r="N16" s="38">
        <f t="shared" si="4"/>
        <v>20370.311000000002</v>
      </c>
    </row>
    <row r="17" spans="1:40" x14ac:dyDescent="0.35">
      <c r="A17" s="3">
        <f t="shared" si="1"/>
        <v>2006</v>
      </c>
      <c r="B17">
        <v>1</v>
      </c>
      <c r="C17">
        <v>37579.018407000003</v>
      </c>
      <c r="D17">
        <v>89.64</v>
      </c>
      <c r="E17" s="7">
        <v>21168.516</v>
      </c>
      <c r="G17" s="28">
        <f>C17</f>
        <v>37579.018407000003</v>
      </c>
      <c r="H17" s="37">
        <v>1</v>
      </c>
      <c r="I17" s="31">
        <v>5</v>
      </c>
      <c r="J17" s="10">
        <f t="shared" si="2"/>
        <v>0</v>
      </c>
      <c r="K17" s="10">
        <f t="shared" si="0"/>
        <v>0</v>
      </c>
      <c r="L17" s="10">
        <f t="shared" si="0"/>
        <v>0</v>
      </c>
      <c r="M17" s="23">
        <f t="shared" si="3"/>
        <v>89.64</v>
      </c>
      <c r="N17" s="38">
        <f t="shared" si="4"/>
        <v>21168.516</v>
      </c>
      <c r="P17" s="10" t="s">
        <v>53</v>
      </c>
      <c r="Q17" s="10">
        <v>7</v>
      </c>
      <c r="R17" s="10" t="s">
        <v>54</v>
      </c>
    </row>
    <row r="18" spans="1:40" x14ac:dyDescent="0.35">
      <c r="A18" s="3">
        <f t="shared" si="1"/>
        <v>2006</v>
      </c>
      <c r="B18">
        <v>2</v>
      </c>
      <c r="C18">
        <v>42324.750375000003</v>
      </c>
      <c r="D18">
        <v>91.48</v>
      </c>
      <c r="E18" s="7">
        <v>21904.067999999999</v>
      </c>
      <c r="G18" s="28">
        <f>C18</f>
        <v>42324.750375000003</v>
      </c>
      <c r="H18" s="37">
        <v>1</v>
      </c>
      <c r="I18" s="31">
        <v>6</v>
      </c>
      <c r="J18" s="10">
        <f t="shared" si="2"/>
        <v>1</v>
      </c>
      <c r="K18" s="10">
        <f t="shared" si="0"/>
        <v>0</v>
      </c>
      <c r="L18" s="10">
        <f t="shared" si="0"/>
        <v>0</v>
      </c>
      <c r="M18" s="23">
        <f t="shared" si="3"/>
        <v>91.48</v>
      </c>
      <c r="N18" s="38">
        <f t="shared" si="4"/>
        <v>21904.067999999999</v>
      </c>
    </row>
    <row r="19" spans="1:40" x14ac:dyDescent="0.35">
      <c r="A19" s="3">
        <f t="shared" si="1"/>
        <v>2006</v>
      </c>
      <c r="B19">
        <v>3</v>
      </c>
      <c r="C19">
        <v>44364.791266</v>
      </c>
      <c r="D19">
        <v>94</v>
      </c>
      <c r="E19" s="7">
        <v>22632.85</v>
      </c>
      <c r="G19" s="28">
        <f>C19</f>
        <v>44364.791266</v>
      </c>
      <c r="H19" s="37">
        <v>1</v>
      </c>
      <c r="I19" s="31">
        <v>7</v>
      </c>
      <c r="J19" s="10">
        <f t="shared" si="2"/>
        <v>0</v>
      </c>
      <c r="K19" s="10">
        <f t="shared" si="0"/>
        <v>1</v>
      </c>
      <c r="L19" s="10">
        <f t="shared" si="0"/>
        <v>0</v>
      </c>
      <c r="M19" s="23">
        <f t="shared" si="3"/>
        <v>94</v>
      </c>
      <c r="N19" s="38">
        <f t="shared" si="4"/>
        <v>22632.85</v>
      </c>
    </row>
    <row r="20" spans="1:40" x14ac:dyDescent="0.35">
      <c r="A20" s="3">
        <f t="shared" si="1"/>
        <v>2006</v>
      </c>
      <c r="B20">
        <v>4</v>
      </c>
      <c r="C20">
        <v>46634.227725999997</v>
      </c>
      <c r="D20">
        <v>99.38</v>
      </c>
      <c r="E20" s="7">
        <v>23848.048999999999</v>
      </c>
      <c r="G20" s="28">
        <f>C20</f>
        <v>46634.227725999997</v>
      </c>
      <c r="H20" s="37">
        <v>1</v>
      </c>
      <c r="I20" s="31">
        <v>8</v>
      </c>
      <c r="J20" s="10">
        <f t="shared" si="2"/>
        <v>0</v>
      </c>
      <c r="K20" s="10">
        <f t="shared" si="0"/>
        <v>0</v>
      </c>
      <c r="L20" s="10">
        <f t="shared" si="0"/>
        <v>1</v>
      </c>
      <c r="M20" s="23">
        <f t="shared" si="3"/>
        <v>99.38</v>
      </c>
      <c r="N20" s="38">
        <f t="shared" si="4"/>
        <v>23848.048999999999</v>
      </c>
      <c r="T20"/>
      <c r="AC20"/>
      <c r="AH20"/>
    </row>
    <row r="21" spans="1:40" x14ac:dyDescent="0.35">
      <c r="A21" s="3">
        <f t="shared" si="1"/>
        <v>2007</v>
      </c>
      <c r="B21">
        <v>1</v>
      </c>
      <c r="C21">
        <v>45808.988483000001</v>
      </c>
      <c r="D21">
        <v>102.69</v>
      </c>
      <c r="E21" s="7">
        <v>24344.743999999999</v>
      </c>
      <c r="G21" s="28">
        <f>C21</f>
        <v>45808.988483000001</v>
      </c>
      <c r="H21" s="37">
        <v>1</v>
      </c>
      <c r="I21" s="31">
        <v>9</v>
      </c>
      <c r="J21" s="10">
        <f t="shared" si="2"/>
        <v>0</v>
      </c>
      <c r="K21" s="10">
        <f t="shared" si="0"/>
        <v>0</v>
      </c>
      <c r="L21" s="10">
        <f t="shared" si="0"/>
        <v>0</v>
      </c>
      <c r="M21" s="23">
        <f t="shared" si="3"/>
        <v>102.69</v>
      </c>
      <c r="N21" s="38">
        <f t="shared" si="4"/>
        <v>24344.743999999999</v>
      </c>
    </row>
    <row r="22" spans="1:40" x14ac:dyDescent="0.35">
      <c r="A22" s="3">
        <f t="shared" si="1"/>
        <v>2007</v>
      </c>
      <c r="B22">
        <v>2</v>
      </c>
      <c r="C22">
        <v>50828.95319</v>
      </c>
      <c r="D22">
        <v>105.78</v>
      </c>
      <c r="E22" s="7">
        <v>24919.412</v>
      </c>
      <c r="G22" s="28">
        <f>C22</f>
        <v>50828.95319</v>
      </c>
      <c r="H22" s="37">
        <v>1</v>
      </c>
      <c r="I22" s="31">
        <v>10</v>
      </c>
      <c r="J22" s="10">
        <f t="shared" si="2"/>
        <v>1</v>
      </c>
      <c r="K22" s="10">
        <f t="shared" si="0"/>
        <v>0</v>
      </c>
      <c r="L22" s="10">
        <f t="shared" si="0"/>
        <v>0</v>
      </c>
      <c r="M22" s="23">
        <f t="shared" si="3"/>
        <v>105.78</v>
      </c>
      <c r="N22" s="38">
        <f t="shared" si="4"/>
        <v>24919.412</v>
      </c>
    </row>
    <row r="23" spans="1:40" ht="15" thickBot="1" x14ac:dyDescent="0.4">
      <c r="A23" s="3">
        <f t="shared" si="1"/>
        <v>2007</v>
      </c>
      <c r="B23">
        <v>3</v>
      </c>
      <c r="C23">
        <v>53021.972398999998</v>
      </c>
      <c r="D23">
        <v>110.98</v>
      </c>
      <c r="E23" s="7">
        <v>25910.355</v>
      </c>
      <c r="G23" s="28">
        <f>C23</f>
        <v>53021.972398999998</v>
      </c>
      <c r="H23" s="37">
        <v>1</v>
      </c>
      <c r="I23" s="31">
        <v>11</v>
      </c>
      <c r="J23" s="10">
        <f t="shared" si="2"/>
        <v>0</v>
      </c>
      <c r="K23" s="10">
        <f t="shared" si="0"/>
        <v>1</v>
      </c>
      <c r="L23" s="10">
        <f t="shared" si="0"/>
        <v>0</v>
      </c>
      <c r="M23" s="23">
        <f t="shared" si="3"/>
        <v>110.98</v>
      </c>
      <c r="N23" s="38">
        <f t="shared" si="4"/>
        <v>25910.355</v>
      </c>
      <c r="P23" s="10" t="s">
        <v>52</v>
      </c>
      <c r="T23" s="57" t="s">
        <v>56</v>
      </c>
      <c r="AC23" s="62" t="s">
        <v>64</v>
      </c>
      <c r="AH23" s="10" t="s">
        <v>63</v>
      </c>
    </row>
    <row r="24" spans="1:40" x14ac:dyDescent="0.35">
      <c r="A24" s="3">
        <f t="shared" si="1"/>
        <v>2007</v>
      </c>
      <c r="B24">
        <v>4</v>
      </c>
      <c r="C24">
        <v>54586.077058000003</v>
      </c>
      <c r="D24">
        <v>115.42</v>
      </c>
      <c r="E24" s="7">
        <v>26496.16</v>
      </c>
      <c r="G24" s="28">
        <f>C24</f>
        <v>54586.077058000003</v>
      </c>
      <c r="H24" s="37">
        <v>1</v>
      </c>
      <c r="I24" s="31">
        <v>12</v>
      </c>
      <c r="J24" s="10">
        <f t="shared" si="2"/>
        <v>0</v>
      </c>
      <c r="K24" s="10">
        <f t="shared" si="0"/>
        <v>0</v>
      </c>
      <c r="L24" s="10">
        <f t="shared" si="0"/>
        <v>1</v>
      </c>
      <c r="M24" s="23">
        <f t="shared" si="3"/>
        <v>115.42</v>
      </c>
      <c r="N24" s="38">
        <f t="shared" si="4"/>
        <v>26496.16</v>
      </c>
      <c r="P24" s="10" t="s">
        <v>24</v>
      </c>
      <c r="Q24" s="11">
        <v>0</v>
      </c>
      <c r="T24" s="14">
        <f t="array" ref="T24:Z30">T9/(T8-2)*MINVERSE(T33:Z39)</f>
        <v>0.02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52">
        <v>0</v>
      </c>
      <c r="AB24" s="10" t="s">
        <v>24</v>
      </c>
      <c r="AC24" s="11">
        <f t="array" ref="AC24:AC30">MMULT(MINVERSE(AH24:AN30),MMULT(T24:Z30,Q24:Q30)+MMULT(MMULT(TRANSPOSE(H13:N72),H13:N72),AC34:AC40))</f>
        <v>-3897.520995747298</v>
      </c>
      <c r="AH24" s="14">
        <f t="array" ref="AH24:AN30">T24:Z30+MMULT(TRANSPOSE(H13:N72),H13:N72)</f>
        <v>60.02</v>
      </c>
      <c r="AI24" s="34">
        <v>1830</v>
      </c>
      <c r="AJ24" s="34">
        <v>15</v>
      </c>
      <c r="AK24" s="34">
        <v>15</v>
      </c>
      <c r="AL24" s="34">
        <v>15</v>
      </c>
      <c r="AM24" s="34">
        <v>10383.59</v>
      </c>
      <c r="AN24" s="52">
        <v>1947516.9850000001</v>
      </c>
    </row>
    <row r="25" spans="1:40" x14ac:dyDescent="0.35">
      <c r="A25" s="3">
        <f t="shared" si="1"/>
        <v>2008</v>
      </c>
      <c r="B25">
        <v>1</v>
      </c>
      <c r="C25">
        <v>50657.570043</v>
      </c>
      <c r="D25">
        <v>121.74</v>
      </c>
      <c r="E25" s="7">
        <v>27283.164000000001</v>
      </c>
      <c r="G25" s="28">
        <f>C25</f>
        <v>50657.570043</v>
      </c>
      <c r="H25" s="37">
        <v>1</v>
      </c>
      <c r="I25" s="31">
        <v>13</v>
      </c>
      <c r="J25" s="10">
        <f t="shared" si="2"/>
        <v>0</v>
      </c>
      <c r="K25" s="10">
        <f t="shared" si="0"/>
        <v>0</v>
      </c>
      <c r="L25" s="10">
        <f t="shared" si="0"/>
        <v>0</v>
      </c>
      <c r="M25" s="23">
        <f t="shared" si="3"/>
        <v>121.74</v>
      </c>
      <c r="N25" s="38">
        <f t="shared" si="4"/>
        <v>27283.164000000001</v>
      </c>
      <c r="P25" s="31" t="s">
        <v>25</v>
      </c>
      <c r="Q25" s="28">
        <v>0</v>
      </c>
      <c r="T25" s="53">
        <v>0</v>
      </c>
      <c r="U25" s="10">
        <v>0.02</v>
      </c>
      <c r="V25" s="10">
        <v>0</v>
      </c>
      <c r="W25" s="10">
        <v>0</v>
      </c>
      <c r="X25" s="10">
        <v>0</v>
      </c>
      <c r="Y25" s="10">
        <v>0</v>
      </c>
      <c r="Z25" s="54">
        <v>0</v>
      </c>
      <c r="AB25" s="10" t="s">
        <v>25</v>
      </c>
      <c r="AC25" s="28">
        <v>-67.025006975265569</v>
      </c>
      <c r="AH25" s="53">
        <v>1830</v>
      </c>
      <c r="AI25" s="10">
        <v>73810.02</v>
      </c>
      <c r="AJ25" s="10">
        <v>450</v>
      </c>
      <c r="AK25" s="10">
        <v>465</v>
      </c>
      <c r="AL25" s="10">
        <v>480</v>
      </c>
      <c r="AM25" s="10">
        <v>366743.11</v>
      </c>
      <c r="AN25" s="54">
        <v>65514532.838999994</v>
      </c>
    </row>
    <row r="26" spans="1:40" x14ac:dyDescent="0.35">
      <c r="A26" s="3">
        <f t="shared" si="1"/>
        <v>2008</v>
      </c>
      <c r="B26">
        <v>2</v>
      </c>
      <c r="C26">
        <v>58474.261843</v>
      </c>
      <c r="D26">
        <v>126.7</v>
      </c>
      <c r="E26" s="7">
        <v>28194.669000000002</v>
      </c>
      <c r="G26" s="28">
        <f>C26</f>
        <v>58474.261843</v>
      </c>
      <c r="H26" s="37">
        <v>1</v>
      </c>
      <c r="I26" s="31">
        <v>14</v>
      </c>
      <c r="J26" s="10">
        <f t="shared" si="2"/>
        <v>1</v>
      </c>
      <c r="K26" s="10">
        <f t="shared" si="0"/>
        <v>0</v>
      </c>
      <c r="L26" s="10">
        <f t="shared" si="0"/>
        <v>0</v>
      </c>
      <c r="M26" s="23">
        <f t="shared" si="3"/>
        <v>126.7</v>
      </c>
      <c r="N26" s="38">
        <f t="shared" si="4"/>
        <v>28194.669000000002</v>
      </c>
      <c r="P26" s="31" t="s">
        <v>26</v>
      </c>
      <c r="Q26" s="28">
        <v>0</v>
      </c>
      <c r="T26" s="53">
        <v>0</v>
      </c>
      <c r="U26" s="10">
        <v>0</v>
      </c>
      <c r="V26" s="10">
        <v>0.02</v>
      </c>
      <c r="W26" s="10">
        <v>0</v>
      </c>
      <c r="X26" s="10">
        <v>0</v>
      </c>
      <c r="Y26" s="10">
        <v>0</v>
      </c>
      <c r="Z26" s="54">
        <v>0</v>
      </c>
      <c r="AB26" s="10" t="s">
        <v>26</v>
      </c>
      <c r="AC26" s="28">
        <v>6360.9781294192071</v>
      </c>
      <c r="AH26" s="53">
        <v>15</v>
      </c>
      <c r="AI26" s="10">
        <v>450</v>
      </c>
      <c r="AJ26" s="10">
        <v>15.02</v>
      </c>
      <c r="AK26" s="10">
        <v>0</v>
      </c>
      <c r="AL26" s="10">
        <v>0</v>
      </c>
      <c r="AM26" s="10">
        <v>2575.27</v>
      </c>
      <c r="AN26" s="54">
        <v>483417.63199999993</v>
      </c>
    </row>
    <row r="27" spans="1:40" x14ac:dyDescent="0.35">
      <c r="A27" s="3">
        <f t="shared" si="1"/>
        <v>2008</v>
      </c>
      <c r="B27">
        <v>3</v>
      </c>
      <c r="C27">
        <v>60679.055634999997</v>
      </c>
      <c r="D27">
        <v>132.08000000000001</v>
      </c>
      <c r="E27" s="7">
        <v>29165.455999999998</v>
      </c>
      <c r="G27" s="28">
        <f>C27</f>
        <v>60679.055634999997</v>
      </c>
      <c r="H27" s="37">
        <v>1</v>
      </c>
      <c r="I27" s="31">
        <v>15</v>
      </c>
      <c r="J27" s="10">
        <f t="shared" si="2"/>
        <v>0</v>
      </c>
      <c r="K27" s="10">
        <f t="shared" si="0"/>
        <v>1</v>
      </c>
      <c r="L27" s="10">
        <f t="shared" si="0"/>
        <v>0</v>
      </c>
      <c r="M27" s="23">
        <f t="shared" si="3"/>
        <v>132.08000000000001</v>
      </c>
      <c r="N27" s="38">
        <f t="shared" si="4"/>
        <v>29165.455999999998</v>
      </c>
      <c r="P27" s="31" t="s">
        <v>27</v>
      </c>
      <c r="Q27" s="28">
        <v>0</v>
      </c>
      <c r="T27" s="53">
        <v>0</v>
      </c>
      <c r="U27" s="10">
        <v>0</v>
      </c>
      <c r="V27" s="10">
        <v>0</v>
      </c>
      <c r="W27" s="10">
        <v>0.02</v>
      </c>
      <c r="X27" s="10">
        <v>0</v>
      </c>
      <c r="Y27" s="10">
        <v>0</v>
      </c>
      <c r="Z27" s="54">
        <v>0</v>
      </c>
      <c r="AB27" s="10" t="s">
        <v>27</v>
      </c>
      <c r="AC27" s="28">
        <v>7932.718486872327</v>
      </c>
      <c r="AH27" s="53">
        <v>15</v>
      </c>
      <c r="AI27" s="10">
        <v>465</v>
      </c>
      <c r="AJ27" s="10">
        <v>0</v>
      </c>
      <c r="AK27" s="10">
        <v>15.02</v>
      </c>
      <c r="AL27" s="10">
        <v>0</v>
      </c>
      <c r="AM27" s="10">
        <v>2601.56</v>
      </c>
      <c r="AN27" s="54">
        <v>489285.20600000006</v>
      </c>
    </row>
    <row r="28" spans="1:40" x14ac:dyDescent="0.35">
      <c r="A28" s="3">
        <f t="shared" si="1"/>
        <v>2008</v>
      </c>
      <c r="B28">
        <v>4</v>
      </c>
      <c r="C28">
        <v>60701.402283000003</v>
      </c>
      <c r="D28">
        <v>138.78</v>
      </c>
      <c r="E28" s="7">
        <v>30275.46</v>
      </c>
      <c r="G28" s="28">
        <f>C28</f>
        <v>60701.402283000003</v>
      </c>
      <c r="H28" s="37">
        <v>1</v>
      </c>
      <c r="I28" s="31">
        <v>16</v>
      </c>
      <c r="J28" s="10">
        <f t="shared" si="2"/>
        <v>0</v>
      </c>
      <c r="K28" s="10">
        <f t="shared" si="0"/>
        <v>0</v>
      </c>
      <c r="L28" s="10">
        <f t="shared" si="0"/>
        <v>1</v>
      </c>
      <c r="M28" s="23">
        <f t="shared" si="3"/>
        <v>138.78</v>
      </c>
      <c r="N28" s="38">
        <f t="shared" si="4"/>
        <v>30275.46</v>
      </c>
      <c r="P28" s="31" t="s">
        <v>28</v>
      </c>
      <c r="Q28" s="28">
        <v>0</v>
      </c>
      <c r="T28" s="53">
        <v>0</v>
      </c>
      <c r="U28" s="10">
        <v>0</v>
      </c>
      <c r="V28" s="10">
        <v>0</v>
      </c>
      <c r="W28" s="10">
        <v>0</v>
      </c>
      <c r="X28" s="10">
        <v>0.02</v>
      </c>
      <c r="Y28" s="10">
        <v>0</v>
      </c>
      <c r="Z28" s="54">
        <v>0</v>
      </c>
      <c r="AB28" s="10" t="s">
        <v>28</v>
      </c>
      <c r="AC28" s="28">
        <v>5831.3553189621889</v>
      </c>
      <c r="AH28" s="53">
        <v>15</v>
      </c>
      <c r="AI28" s="10">
        <v>480</v>
      </c>
      <c r="AJ28" s="10">
        <v>0</v>
      </c>
      <c r="AK28" s="10">
        <v>0</v>
      </c>
      <c r="AL28" s="10">
        <v>15.02</v>
      </c>
      <c r="AM28" s="10">
        <v>2656.47</v>
      </c>
      <c r="AN28" s="54">
        <v>497656.56599999999</v>
      </c>
    </row>
    <row r="29" spans="1:40" x14ac:dyDescent="0.35">
      <c r="A29" s="3">
        <f t="shared" si="1"/>
        <v>2009</v>
      </c>
      <c r="B29">
        <v>1</v>
      </c>
      <c r="C29">
        <v>55933.562062999998</v>
      </c>
      <c r="D29">
        <v>144.77000000000001</v>
      </c>
      <c r="E29" s="7">
        <v>31080.057000000001</v>
      </c>
      <c r="G29" s="28">
        <f>C29</f>
        <v>55933.562062999998</v>
      </c>
      <c r="H29" s="37">
        <v>1</v>
      </c>
      <c r="I29" s="31">
        <v>17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23">
        <f t="shared" si="3"/>
        <v>144.77000000000001</v>
      </c>
      <c r="N29" s="38">
        <f t="shared" si="4"/>
        <v>31080.057000000001</v>
      </c>
      <c r="P29" s="31" t="s">
        <v>29</v>
      </c>
      <c r="Q29" s="28">
        <v>0</v>
      </c>
      <c r="T29" s="53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0.02</v>
      </c>
      <c r="Z29" s="54">
        <v>0</v>
      </c>
      <c r="AB29" s="10" t="s">
        <v>29</v>
      </c>
      <c r="AC29" s="28">
        <v>141.30012337912922</v>
      </c>
      <c r="AH29" s="53">
        <v>10383.59</v>
      </c>
      <c r="AI29" s="10">
        <v>366743.11</v>
      </c>
      <c r="AJ29" s="10">
        <v>2575.27</v>
      </c>
      <c r="AK29" s="10">
        <v>2601.56</v>
      </c>
      <c r="AL29" s="10">
        <v>2656.47</v>
      </c>
      <c r="AM29" s="10">
        <v>1942767.0747</v>
      </c>
      <c r="AN29" s="54">
        <v>354470960.63591015</v>
      </c>
    </row>
    <row r="30" spans="1:40" ht="15" thickBot="1" x14ac:dyDescent="0.4">
      <c r="A30" s="3">
        <f t="shared" si="1"/>
        <v>2009</v>
      </c>
      <c r="B30">
        <v>2</v>
      </c>
      <c r="C30">
        <v>62819.729528999997</v>
      </c>
      <c r="D30">
        <v>145.47999999999999</v>
      </c>
      <c r="E30" s="7">
        <v>31745.440999999999</v>
      </c>
      <c r="G30" s="28">
        <f>C30</f>
        <v>62819.729528999997</v>
      </c>
      <c r="H30" s="37">
        <v>1</v>
      </c>
      <c r="I30" s="31">
        <v>18</v>
      </c>
      <c r="J30" s="10">
        <f t="shared" si="2"/>
        <v>1</v>
      </c>
      <c r="K30" s="10">
        <f t="shared" si="2"/>
        <v>0</v>
      </c>
      <c r="L30" s="10">
        <f t="shared" si="2"/>
        <v>0</v>
      </c>
      <c r="M30" s="23">
        <f t="shared" si="3"/>
        <v>145.47999999999999</v>
      </c>
      <c r="N30" s="38">
        <f t="shared" si="4"/>
        <v>31745.440999999999</v>
      </c>
      <c r="P30" s="31" t="s">
        <v>30</v>
      </c>
      <c r="Q30" s="29">
        <v>0</v>
      </c>
      <c r="T30" s="55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56">
        <v>0.02</v>
      </c>
      <c r="AB30" s="10" t="s">
        <v>30</v>
      </c>
      <c r="AC30" s="29">
        <v>1.3441109400463347</v>
      </c>
      <c r="AH30" s="55">
        <v>1947516.9850000001</v>
      </c>
      <c r="AI30" s="41">
        <v>65514532.838999994</v>
      </c>
      <c r="AJ30" s="41">
        <v>483417.63199999993</v>
      </c>
      <c r="AK30" s="41">
        <v>489285.20600000006</v>
      </c>
      <c r="AL30" s="41">
        <v>497656.56599999999</v>
      </c>
      <c r="AM30" s="41">
        <v>354470960.63591015</v>
      </c>
      <c r="AN30" s="56">
        <v>65501734114.597488</v>
      </c>
    </row>
    <row r="31" spans="1:40" x14ac:dyDescent="0.35">
      <c r="A31" s="3">
        <f t="shared" si="1"/>
        <v>2009</v>
      </c>
      <c r="B31">
        <v>3</v>
      </c>
      <c r="C31">
        <v>64738.760225999999</v>
      </c>
      <c r="D31">
        <v>153.53</v>
      </c>
      <c r="E31" s="7">
        <v>32485.847000000002</v>
      </c>
      <c r="G31" s="28">
        <f>C31</f>
        <v>64738.760225999999</v>
      </c>
      <c r="H31" s="37">
        <v>1</v>
      </c>
      <c r="I31" s="31">
        <v>19</v>
      </c>
      <c r="J31" s="10">
        <f t="shared" si="2"/>
        <v>0</v>
      </c>
      <c r="K31" s="10">
        <f t="shared" si="2"/>
        <v>1</v>
      </c>
      <c r="L31" s="10">
        <f t="shared" si="2"/>
        <v>0</v>
      </c>
      <c r="M31" s="23">
        <f t="shared" si="3"/>
        <v>153.53</v>
      </c>
      <c r="N31" s="38">
        <f t="shared" si="4"/>
        <v>32485.847000000002</v>
      </c>
    </row>
    <row r="32" spans="1:40" ht="15" thickBot="1" x14ac:dyDescent="0.4">
      <c r="A32" s="3">
        <f t="shared" si="1"/>
        <v>2009</v>
      </c>
      <c r="B32">
        <v>4</v>
      </c>
      <c r="C32">
        <v>63430.417705</v>
      </c>
      <c r="D32">
        <v>157.13999999999999</v>
      </c>
      <c r="E32" s="7">
        <v>33212.656000000003</v>
      </c>
      <c r="G32" s="28">
        <f>C32</f>
        <v>63430.417705</v>
      </c>
      <c r="H32" s="37">
        <v>1</v>
      </c>
      <c r="I32" s="31">
        <v>20</v>
      </c>
      <c r="J32" s="10">
        <f t="shared" si="2"/>
        <v>0</v>
      </c>
      <c r="K32" s="10">
        <f t="shared" si="2"/>
        <v>0</v>
      </c>
      <c r="L32" s="10">
        <f t="shared" si="2"/>
        <v>1</v>
      </c>
      <c r="M32" s="23">
        <f t="shared" si="3"/>
        <v>157.13999999999999</v>
      </c>
      <c r="N32" s="38">
        <f t="shared" si="4"/>
        <v>33212.656000000003</v>
      </c>
      <c r="T32" s="31" t="s">
        <v>55</v>
      </c>
    </row>
    <row r="33" spans="1:40" ht="15" thickBot="1" x14ac:dyDescent="0.4">
      <c r="A33" s="3">
        <f t="shared" si="1"/>
        <v>2010</v>
      </c>
      <c r="B33">
        <v>1</v>
      </c>
      <c r="C33">
        <v>58529.909031000003</v>
      </c>
      <c r="D33">
        <v>162.56</v>
      </c>
      <c r="E33" s="7">
        <v>32803.370000000003</v>
      </c>
      <c r="G33" s="28">
        <f>C33</f>
        <v>58529.909031000003</v>
      </c>
      <c r="H33" s="37">
        <v>1</v>
      </c>
      <c r="I33" s="31">
        <v>21</v>
      </c>
      <c r="J33" s="10">
        <f t="shared" si="2"/>
        <v>0</v>
      </c>
      <c r="K33" s="10">
        <f t="shared" si="2"/>
        <v>0</v>
      </c>
      <c r="L33" s="10">
        <f t="shared" si="2"/>
        <v>0</v>
      </c>
      <c r="M33" s="23">
        <f t="shared" si="3"/>
        <v>162.56</v>
      </c>
      <c r="N33" s="38">
        <f t="shared" si="4"/>
        <v>32803.370000000003</v>
      </c>
      <c r="T33" s="14">
        <f t="array" ref="T33:Z39">100*_xlfn.MUNIT(Q17)</f>
        <v>100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52">
        <v>0</v>
      </c>
      <c r="AC33" s="10" t="s">
        <v>72</v>
      </c>
      <c r="AH33" s="10" t="s">
        <v>73</v>
      </c>
    </row>
    <row r="34" spans="1:40" ht="15" thickBot="1" x14ac:dyDescent="0.4">
      <c r="A34" s="3">
        <f t="shared" si="1"/>
        <v>2010</v>
      </c>
      <c r="B34">
        <v>2</v>
      </c>
      <c r="C34">
        <v>64860.832703</v>
      </c>
      <c r="D34">
        <v>160.16999999999999</v>
      </c>
      <c r="E34" s="7">
        <v>32206.828000000001</v>
      </c>
      <c r="G34" s="28">
        <f>C34</f>
        <v>64860.832703</v>
      </c>
      <c r="H34" s="37">
        <v>1</v>
      </c>
      <c r="I34" s="31">
        <v>22</v>
      </c>
      <c r="J34" s="10">
        <f t="shared" si="2"/>
        <v>1</v>
      </c>
      <c r="K34" s="10">
        <f t="shared" si="2"/>
        <v>0</v>
      </c>
      <c r="L34" s="10">
        <f t="shared" si="2"/>
        <v>0</v>
      </c>
      <c r="M34" s="23">
        <f t="shared" si="3"/>
        <v>160.16999999999999</v>
      </c>
      <c r="N34" s="38">
        <f t="shared" si="4"/>
        <v>32206.828000000001</v>
      </c>
      <c r="T34" s="53">
        <v>0</v>
      </c>
      <c r="U34" s="10">
        <v>100</v>
      </c>
      <c r="V34" s="10">
        <v>0</v>
      </c>
      <c r="W34" s="10">
        <v>0</v>
      </c>
      <c r="X34" s="10">
        <v>0</v>
      </c>
      <c r="Y34" s="10">
        <v>0</v>
      </c>
      <c r="Z34" s="54">
        <v>0</v>
      </c>
      <c r="AB34" s="10" t="s">
        <v>65</v>
      </c>
      <c r="AC34" s="11">
        <f>AN35</f>
        <v>-4137.2407753192674</v>
      </c>
      <c r="AH34" s="10" t="s">
        <v>71</v>
      </c>
      <c r="AI34" s="10" t="s">
        <v>70</v>
      </c>
      <c r="AJ34" s="10" t="s">
        <v>69</v>
      </c>
      <c r="AK34" s="10" t="s">
        <v>68</v>
      </c>
      <c r="AL34" s="10" t="s">
        <v>67</v>
      </c>
      <c r="AM34" s="10" t="s">
        <v>66</v>
      </c>
      <c r="AN34" s="10" t="s">
        <v>65</v>
      </c>
    </row>
    <row r="35" spans="1:40" x14ac:dyDescent="0.35">
      <c r="A35" s="3">
        <f t="shared" si="1"/>
        <v>2010</v>
      </c>
      <c r="B35">
        <v>3</v>
      </c>
      <c r="C35">
        <v>68175.792285000003</v>
      </c>
      <c r="D35">
        <v>162.81</v>
      </c>
      <c r="E35" s="7">
        <v>32094.646000000001</v>
      </c>
      <c r="G35" s="28">
        <f>C35</f>
        <v>68175.792285000003</v>
      </c>
      <c r="H35" s="37">
        <v>1</v>
      </c>
      <c r="I35" s="31">
        <v>23</v>
      </c>
      <c r="J35" s="10">
        <f t="shared" si="2"/>
        <v>0</v>
      </c>
      <c r="K35" s="10">
        <f t="shared" si="2"/>
        <v>1</v>
      </c>
      <c r="L35" s="10">
        <f t="shared" si="2"/>
        <v>0</v>
      </c>
      <c r="M35" s="23">
        <f t="shared" si="3"/>
        <v>162.81</v>
      </c>
      <c r="N35" s="38">
        <f t="shared" si="4"/>
        <v>32094.646000000001</v>
      </c>
      <c r="T35" s="53">
        <v>0</v>
      </c>
      <c r="U35" s="10">
        <v>0</v>
      </c>
      <c r="V35" s="10">
        <v>100</v>
      </c>
      <c r="W35" s="10">
        <v>0</v>
      </c>
      <c r="X35" s="10">
        <v>0</v>
      </c>
      <c r="Y35" s="10">
        <v>0</v>
      </c>
      <c r="Z35" s="54">
        <v>0</v>
      </c>
      <c r="AB35" s="10" t="s">
        <v>66</v>
      </c>
      <c r="AC35" s="28">
        <f>AM35</f>
        <v>-71.154582814803021</v>
      </c>
      <c r="AH35" s="63">
        <f t="array" ref="AH35:AN39">LINEST(G13:G72,I13:N72,1,1)</f>
        <v>1.3504453250340258</v>
      </c>
      <c r="AI35" s="64">
        <v>142.04090615578011</v>
      </c>
      <c r="AJ35" s="64">
        <v>5869.6489656075773</v>
      </c>
      <c r="AK35" s="64">
        <v>7975.9312951948341</v>
      </c>
      <c r="AL35" s="64">
        <v>6401.7418848826374</v>
      </c>
      <c r="AM35" s="64">
        <v>-71.154582814803021</v>
      </c>
      <c r="AN35" s="65">
        <v>-4137.2407753192674</v>
      </c>
    </row>
    <row r="36" spans="1:40" x14ac:dyDescent="0.35">
      <c r="A36" s="3">
        <f t="shared" si="1"/>
        <v>2010</v>
      </c>
      <c r="B36">
        <v>4</v>
      </c>
      <c r="C36">
        <v>66854.695598999999</v>
      </c>
      <c r="D36">
        <v>164.13</v>
      </c>
      <c r="E36" s="7">
        <v>31983.793000000001</v>
      </c>
      <c r="G36" s="28">
        <f>C36</f>
        <v>66854.695598999999</v>
      </c>
      <c r="H36" s="37">
        <v>1</v>
      </c>
      <c r="I36" s="31">
        <v>24</v>
      </c>
      <c r="J36" s="10">
        <f t="shared" si="2"/>
        <v>0</v>
      </c>
      <c r="K36" s="10">
        <f t="shared" si="2"/>
        <v>0</v>
      </c>
      <c r="L36" s="10">
        <f t="shared" si="2"/>
        <v>1</v>
      </c>
      <c r="M36" s="23">
        <f t="shared" si="3"/>
        <v>164.13</v>
      </c>
      <c r="N36" s="38">
        <f t="shared" si="4"/>
        <v>31983.793000000001</v>
      </c>
      <c r="T36" s="53">
        <v>0</v>
      </c>
      <c r="U36" s="10">
        <v>0</v>
      </c>
      <c r="V36" s="10">
        <v>0</v>
      </c>
      <c r="W36" s="10">
        <v>100</v>
      </c>
      <c r="X36" s="10">
        <v>0</v>
      </c>
      <c r="Y36" s="10">
        <v>0</v>
      </c>
      <c r="Z36" s="54">
        <v>0</v>
      </c>
      <c r="AB36" s="10" t="s">
        <v>67</v>
      </c>
      <c r="AC36" s="28">
        <f>AL35</f>
        <v>6401.7418848826374</v>
      </c>
      <c r="AH36" s="53">
        <v>0.16475628869753173</v>
      </c>
      <c r="AI36" s="10">
        <v>29.354199960317164</v>
      </c>
      <c r="AJ36" s="10">
        <v>814.15272557764092</v>
      </c>
      <c r="AK36" s="10">
        <v>812.79742134937089</v>
      </c>
      <c r="AL36" s="10">
        <v>809.90549748615342</v>
      </c>
      <c r="AM36" s="10">
        <v>81.981180704264347</v>
      </c>
      <c r="AN36" s="54">
        <v>3683.1807133644393</v>
      </c>
    </row>
    <row r="37" spans="1:40" x14ac:dyDescent="0.35">
      <c r="A37" s="3">
        <f t="shared" si="1"/>
        <v>2011</v>
      </c>
      <c r="B37">
        <v>1</v>
      </c>
      <c r="C37">
        <v>62096.668037000003</v>
      </c>
      <c r="D37">
        <v>164.56</v>
      </c>
      <c r="E37" s="7">
        <v>31955.817999999999</v>
      </c>
      <c r="G37" s="28">
        <f>C37</f>
        <v>62096.668037000003</v>
      </c>
      <c r="H37" s="37">
        <v>1</v>
      </c>
      <c r="I37" s="31">
        <v>25</v>
      </c>
      <c r="J37" s="10">
        <f t="shared" si="2"/>
        <v>0</v>
      </c>
      <c r="K37" s="10">
        <f t="shared" si="2"/>
        <v>0</v>
      </c>
      <c r="L37" s="10">
        <f t="shared" si="2"/>
        <v>0</v>
      </c>
      <c r="M37" s="23">
        <f t="shared" si="3"/>
        <v>164.56</v>
      </c>
      <c r="N37" s="38">
        <f t="shared" si="4"/>
        <v>31955.817999999999</v>
      </c>
      <c r="T37" s="53">
        <v>0</v>
      </c>
      <c r="U37" s="10">
        <v>0</v>
      </c>
      <c r="V37" s="10">
        <v>0</v>
      </c>
      <c r="W37" s="10">
        <v>0</v>
      </c>
      <c r="X37" s="10">
        <v>100</v>
      </c>
      <c r="Y37" s="10">
        <v>0</v>
      </c>
      <c r="Z37" s="54">
        <v>0</v>
      </c>
      <c r="AB37" s="10" t="s">
        <v>68</v>
      </c>
      <c r="AC37" s="28">
        <f>AK35</f>
        <v>7975.9312951948341</v>
      </c>
      <c r="AH37" s="53">
        <v>0.97958071143263692</v>
      </c>
      <c r="AI37" s="10">
        <v>2214.9308063973631</v>
      </c>
      <c r="AJ37" s="10" t="e">
        <v>#N/A</v>
      </c>
      <c r="AK37" s="10" t="e">
        <v>#N/A</v>
      </c>
      <c r="AL37" s="10" t="e">
        <v>#N/A</v>
      </c>
      <c r="AM37" s="10" t="e">
        <v>#N/A</v>
      </c>
      <c r="AN37" s="54" t="e">
        <v>#N/A</v>
      </c>
    </row>
    <row r="38" spans="1:40" x14ac:dyDescent="0.35">
      <c r="A38" s="3">
        <f t="shared" si="1"/>
        <v>2011</v>
      </c>
      <c r="B38">
        <v>2</v>
      </c>
      <c r="C38">
        <v>70664.099925999995</v>
      </c>
      <c r="D38">
        <v>168.9</v>
      </c>
      <c r="E38" s="7">
        <v>32886.192999999999</v>
      </c>
      <c r="G38" s="28">
        <f>C38</f>
        <v>70664.099925999995</v>
      </c>
      <c r="H38" s="37">
        <v>1</v>
      </c>
      <c r="I38" s="31">
        <v>26</v>
      </c>
      <c r="J38" s="10">
        <f t="shared" si="2"/>
        <v>1</v>
      </c>
      <c r="K38" s="10">
        <f t="shared" si="2"/>
        <v>0</v>
      </c>
      <c r="L38" s="10">
        <f t="shared" si="2"/>
        <v>0</v>
      </c>
      <c r="M38" s="23">
        <f t="shared" si="3"/>
        <v>168.9</v>
      </c>
      <c r="N38" s="38">
        <f t="shared" si="4"/>
        <v>32886.192999999999</v>
      </c>
      <c r="T38" s="53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100</v>
      </c>
      <c r="Z38" s="54">
        <v>0</v>
      </c>
      <c r="AB38" s="10" t="s">
        <v>69</v>
      </c>
      <c r="AC38" s="28">
        <f>AJ35</f>
        <v>5869.6489656075773</v>
      </c>
      <c r="AH38" s="53">
        <v>423.76417388109633</v>
      </c>
      <c r="AI38" s="10">
        <v>53</v>
      </c>
      <c r="AJ38" s="10" t="e">
        <v>#N/A</v>
      </c>
      <c r="AK38" s="10" t="e">
        <v>#N/A</v>
      </c>
      <c r="AL38" s="10" t="e">
        <v>#N/A</v>
      </c>
      <c r="AM38" s="10" t="e">
        <v>#N/A</v>
      </c>
      <c r="AN38" s="54" t="e">
        <v>#N/A</v>
      </c>
    </row>
    <row r="39" spans="1:40" ht="15" thickBot="1" x14ac:dyDescent="0.4">
      <c r="A39" s="3">
        <f t="shared" si="1"/>
        <v>2011</v>
      </c>
      <c r="B39">
        <v>3</v>
      </c>
      <c r="C39">
        <v>72340.903619999997</v>
      </c>
      <c r="D39">
        <v>169.71</v>
      </c>
      <c r="E39" s="7">
        <v>31727.071</v>
      </c>
      <c r="G39" s="28">
        <f>C39</f>
        <v>72340.903619999997</v>
      </c>
      <c r="H39" s="37">
        <v>1</v>
      </c>
      <c r="I39" s="31">
        <v>27</v>
      </c>
      <c r="J39" s="10">
        <f t="shared" si="2"/>
        <v>0</v>
      </c>
      <c r="K39" s="10">
        <f t="shared" si="2"/>
        <v>1</v>
      </c>
      <c r="L39" s="10">
        <f t="shared" si="2"/>
        <v>0</v>
      </c>
      <c r="M39" s="23">
        <f t="shared" si="3"/>
        <v>169.71</v>
      </c>
      <c r="N39" s="38">
        <f t="shared" si="4"/>
        <v>31727.071</v>
      </c>
      <c r="T39" s="55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56">
        <v>100</v>
      </c>
      <c r="AB39" s="10" t="s">
        <v>70</v>
      </c>
      <c r="AC39" s="28">
        <f>AI35</f>
        <v>142.04090615578011</v>
      </c>
      <c r="AH39" s="55">
        <v>12473714943.529106</v>
      </c>
      <c r="AI39" s="41">
        <v>260013679.28778788</v>
      </c>
      <c r="AJ39" s="41" t="e">
        <v>#N/A</v>
      </c>
      <c r="AK39" s="41" t="e">
        <v>#N/A</v>
      </c>
      <c r="AL39" s="41" t="e">
        <v>#N/A</v>
      </c>
      <c r="AM39" s="41" t="e">
        <v>#N/A</v>
      </c>
      <c r="AN39" s="56" t="e">
        <v>#N/A</v>
      </c>
    </row>
    <row r="40" spans="1:40" ht="15" thickBot="1" x14ac:dyDescent="0.4">
      <c r="A40" s="3">
        <f t="shared" si="1"/>
        <v>2011</v>
      </c>
      <c r="B40">
        <v>4</v>
      </c>
      <c r="C40">
        <v>72694.405287000001</v>
      </c>
      <c r="D40">
        <v>173.92</v>
      </c>
      <c r="E40" s="7">
        <v>32044.946</v>
      </c>
      <c r="G40" s="28">
        <f>C40</f>
        <v>72694.405287000001</v>
      </c>
      <c r="H40" s="37">
        <v>1</v>
      </c>
      <c r="I40" s="31">
        <v>28</v>
      </c>
      <c r="J40" s="10">
        <f t="shared" si="2"/>
        <v>0</v>
      </c>
      <c r="K40" s="10">
        <f t="shared" si="2"/>
        <v>0</v>
      </c>
      <c r="L40" s="10">
        <f t="shared" si="2"/>
        <v>1</v>
      </c>
      <c r="M40" s="23">
        <f t="shared" si="3"/>
        <v>173.92</v>
      </c>
      <c r="N40" s="38">
        <f t="shared" si="4"/>
        <v>32044.946</v>
      </c>
      <c r="AB40" s="10" t="s">
        <v>71</v>
      </c>
      <c r="AC40" s="29">
        <f>AH35</f>
        <v>1.3504453250340258</v>
      </c>
    </row>
    <row r="41" spans="1:40" x14ac:dyDescent="0.35">
      <c r="A41" s="3">
        <f t="shared" si="1"/>
        <v>2012</v>
      </c>
      <c r="B41">
        <v>1</v>
      </c>
      <c r="C41">
        <v>66350.150739000004</v>
      </c>
      <c r="D41">
        <v>176.4</v>
      </c>
      <c r="E41" s="7">
        <v>32031.120999999999</v>
      </c>
      <c r="G41" s="28">
        <f>C41</f>
        <v>66350.150739000004</v>
      </c>
      <c r="H41" s="37">
        <v>1</v>
      </c>
      <c r="I41" s="31">
        <v>29</v>
      </c>
      <c r="J41" s="10">
        <f t="shared" si="2"/>
        <v>0</v>
      </c>
      <c r="K41" s="10">
        <f t="shared" si="2"/>
        <v>0</v>
      </c>
      <c r="L41" s="10">
        <f t="shared" si="2"/>
        <v>0</v>
      </c>
      <c r="M41" s="23">
        <f t="shared" si="3"/>
        <v>176.4</v>
      </c>
      <c r="N41" s="38">
        <f t="shared" si="4"/>
        <v>32031.120999999999</v>
      </c>
    </row>
    <row r="42" spans="1:40" x14ac:dyDescent="0.35">
      <c r="A42" s="3">
        <f t="shared" si="1"/>
        <v>2012</v>
      </c>
      <c r="B42">
        <v>2</v>
      </c>
      <c r="C42">
        <v>72499.083404999998</v>
      </c>
      <c r="D42">
        <v>178.15</v>
      </c>
      <c r="E42" s="7">
        <v>32673.521000000001</v>
      </c>
      <c r="G42" s="28">
        <f>C42</f>
        <v>72499.083404999998</v>
      </c>
      <c r="H42" s="37">
        <v>1</v>
      </c>
      <c r="I42" s="31">
        <v>30</v>
      </c>
      <c r="J42" s="10">
        <f t="shared" si="2"/>
        <v>1</v>
      </c>
      <c r="K42" s="10">
        <f t="shared" si="2"/>
        <v>0</v>
      </c>
      <c r="L42" s="10">
        <f t="shared" si="2"/>
        <v>0</v>
      </c>
      <c r="M42" s="23">
        <f t="shared" si="3"/>
        <v>178.15</v>
      </c>
      <c r="N42" s="38">
        <f t="shared" si="4"/>
        <v>32673.521000000001</v>
      </c>
    </row>
    <row r="43" spans="1:40" x14ac:dyDescent="0.35">
      <c r="A43" s="3">
        <f t="shared" si="1"/>
        <v>2012</v>
      </c>
      <c r="B43">
        <v>3</v>
      </c>
      <c r="C43">
        <v>74605.804109000004</v>
      </c>
      <c r="D43">
        <v>178.24</v>
      </c>
      <c r="E43" s="7">
        <v>33166.864000000001</v>
      </c>
      <c r="G43" s="28">
        <f>C43</f>
        <v>74605.804109000004</v>
      </c>
      <c r="H43" s="37">
        <v>1</v>
      </c>
      <c r="I43" s="31">
        <v>31</v>
      </c>
      <c r="J43" s="10">
        <f t="shared" si="2"/>
        <v>0</v>
      </c>
      <c r="K43" s="10">
        <f t="shared" si="2"/>
        <v>1</v>
      </c>
      <c r="L43" s="10">
        <f t="shared" si="2"/>
        <v>0</v>
      </c>
      <c r="M43" s="23">
        <f t="shared" si="3"/>
        <v>178.24</v>
      </c>
      <c r="N43" s="38">
        <f t="shared" si="4"/>
        <v>33166.864000000001</v>
      </c>
    </row>
    <row r="44" spans="1:40" x14ac:dyDescent="0.35">
      <c r="A44" s="3">
        <f t="shared" si="1"/>
        <v>2012</v>
      </c>
      <c r="B44">
        <v>4</v>
      </c>
      <c r="C44">
        <v>72211.508877999993</v>
      </c>
      <c r="D44">
        <v>181.88</v>
      </c>
      <c r="E44" s="7">
        <v>33291.110999999997</v>
      </c>
      <c r="G44" s="28">
        <f>C44</f>
        <v>72211.508877999993</v>
      </c>
      <c r="H44" s="37">
        <v>1</v>
      </c>
      <c r="I44" s="31">
        <v>32</v>
      </c>
      <c r="J44" s="10">
        <f t="shared" si="2"/>
        <v>0</v>
      </c>
      <c r="K44" s="10">
        <f t="shared" si="2"/>
        <v>0</v>
      </c>
      <c r="L44" s="10">
        <f t="shared" si="2"/>
        <v>1</v>
      </c>
      <c r="M44" s="23">
        <f t="shared" si="3"/>
        <v>181.88</v>
      </c>
      <c r="N44" s="38">
        <f t="shared" si="4"/>
        <v>33291.110999999997</v>
      </c>
    </row>
    <row r="45" spans="1:40" x14ac:dyDescent="0.35">
      <c r="A45" s="3">
        <f t="shared" si="1"/>
        <v>2013</v>
      </c>
      <c r="B45">
        <v>1</v>
      </c>
      <c r="C45">
        <v>67034.369783999995</v>
      </c>
      <c r="D45">
        <v>184.34</v>
      </c>
      <c r="E45" s="7">
        <v>33644.319000000003</v>
      </c>
      <c r="G45" s="28">
        <f>C45</f>
        <v>67034.369783999995</v>
      </c>
      <c r="H45" s="37">
        <v>1</v>
      </c>
      <c r="I45" s="31">
        <v>33</v>
      </c>
      <c r="J45" s="10">
        <f t="shared" si="2"/>
        <v>0</v>
      </c>
      <c r="K45" s="10">
        <f t="shared" si="2"/>
        <v>0</v>
      </c>
      <c r="L45" s="10">
        <f t="shared" si="2"/>
        <v>0</v>
      </c>
      <c r="M45" s="23">
        <f t="shared" si="3"/>
        <v>184.34</v>
      </c>
      <c r="N45" s="38">
        <f t="shared" si="4"/>
        <v>33644.319000000003</v>
      </c>
    </row>
    <row r="46" spans="1:40" x14ac:dyDescent="0.35">
      <c r="A46" s="3">
        <f t="shared" si="1"/>
        <v>2013</v>
      </c>
      <c r="B46">
        <v>2</v>
      </c>
      <c r="C46">
        <v>73754.302972000005</v>
      </c>
      <c r="D46">
        <v>184.82</v>
      </c>
      <c r="E46" s="7">
        <v>34401.978000000003</v>
      </c>
      <c r="G46" s="28">
        <f>C46</f>
        <v>73754.302972000005</v>
      </c>
      <c r="H46" s="37">
        <v>1</v>
      </c>
      <c r="I46" s="31">
        <v>34</v>
      </c>
      <c r="J46" s="10">
        <f t="shared" ref="J46:L72" si="5">IF($B46=J$10,1,0)</f>
        <v>1</v>
      </c>
      <c r="K46" s="10">
        <f t="shared" si="5"/>
        <v>0</v>
      </c>
      <c r="L46" s="10">
        <f t="shared" si="5"/>
        <v>0</v>
      </c>
      <c r="M46" s="23">
        <f t="shared" si="3"/>
        <v>184.82</v>
      </c>
      <c r="N46" s="38">
        <f t="shared" si="4"/>
        <v>34401.978000000003</v>
      </c>
    </row>
    <row r="47" spans="1:40" x14ac:dyDescent="0.35">
      <c r="A47" s="3">
        <f t="shared" si="1"/>
        <v>2013</v>
      </c>
      <c r="B47">
        <v>3</v>
      </c>
      <c r="C47" s="4">
        <v>77633.761452000006</v>
      </c>
      <c r="D47" s="4">
        <v>185.87</v>
      </c>
      <c r="E47" s="9">
        <v>34896.921000000002</v>
      </c>
      <c r="G47" s="28">
        <f>C47</f>
        <v>77633.761452000006</v>
      </c>
      <c r="H47" s="37">
        <v>1</v>
      </c>
      <c r="I47" s="31">
        <v>35</v>
      </c>
      <c r="J47" s="10">
        <f t="shared" si="5"/>
        <v>0</v>
      </c>
      <c r="K47" s="10">
        <f t="shared" si="5"/>
        <v>1</v>
      </c>
      <c r="L47" s="10">
        <f t="shared" si="5"/>
        <v>0</v>
      </c>
      <c r="M47" s="23">
        <f t="shared" si="3"/>
        <v>185.87</v>
      </c>
      <c r="N47" s="38">
        <f t="shared" si="4"/>
        <v>34896.921000000002</v>
      </c>
    </row>
    <row r="48" spans="1:40" x14ac:dyDescent="0.35">
      <c r="A48" s="3">
        <f t="shared" si="1"/>
        <v>2013</v>
      </c>
      <c r="B48">
        <v>4</v>
      </c>
      <c r="C48">
        <v>75834.407705000005</v>
      </c>
      <c r="D48">
        <v>188.76</v>
      </c>
      <c r="E48" s="9">
        <v>34658.65</v>
      </c>
      <c r="G48" s="28">
        <f>C48</f>
        <v>75834.407705000005</v>
      </c>
      <c r="H48" s="37">
        <v>1</v>
      </c>
      <c r="I48" s="31">
        <v>36</v>
      </c>
      <c r="J48" s="10">
        <f t="shared" si="5"/>
        <v>0</v>
      </c>
      <c r="K48" s="10">
        <f t="shared" si="5"/>
        <v>0</v>
      </c>
      <c r="L48" s="10">
        <f t="shared" si="5"/>
        <v>1</v>
      </c>
      <c r="M48" s="23">
        <f t="shared" si="3"/>
        <v>188.76</v>
      </c>
      <c r="N48" s="38">
        <f t="shared" si="4"/>
        <v>34658.65</v>
      </c>
    </row>
    <row r="49" spans="1:14" x14ac:dyDescent="0.35">
      <c r="A49" s="3">
        <f t="shared" si="1"/>
        <v>2014</v>
      </c>
      <c r="B49">
        <v>1</v>
      </c>
      <c r="C49">
        <v>69852.187491999997</v>
      </c>
      <c r="D49">
        <v>191.08</v>
      </c>
      <c r="E49" s="7">
        <v>34744.93</v>
      </c>
      <c r="G49" s="28">
        <f>C49</f>
        <v>69852.187491999997</v>
      </c>
      <c r="H49" s="37">
        <v>1</v>
      </c>
      <c r="I49" s="31">
        <v>37</v>
      </c>
      <c r="J49" s="10">
        <f t="shared" si="5"/>
        <v>0</v>
      </c>
      <c r="K49" s="10">
        <f t="shared" si="5"/>
        <v>0</v>
      </c>
      <c r="L49" s="10">
        <f t="shared" si="5"/>
        <v>0</v>
      </c>
      <c r="M49" s="23">
        <f t="shared" si="3"/>
        <v>191.08</v>
      </c>
      <c r="N49" s="38">
        <f t="shared" si="4"/>
        <v>34744.93</v>
      </c>
    </row>
    <row r="50" spans="1:14" x14ac:dyDescent="0.35">
      <c r="A50" s="3">
        <f t="shared" si="1"/>
        <v>2014</v>
      </c>
      <c r="B50">
        <v>2</v>
      </c>
      <c r="C50">
        <v>77084.831644000005</v>
      </c>
      <c r="D50">
        <v>195.13</v>
      </c>
      <c r="E50" s="7">
        <v>35172.203000000001</v>
      </c>
      <c r="G50" s="28">
        <f>C50</f>
        <v>77084.831644000005</v>
      </c>
      <c r="H50" s="37">
        <v>1</v>
      </c>
      <c r="I50" s="31">
        <v>38</v>
      </c>
      <c r="J50" s="10">
        <f t="shared" si="5"/>
        <v>1</v>
      </c>
      <c r="K50" s="10">
        <f t="shared" si="5"/>
        <v>0</v>
      </c>
      <c r="L50" s="10">
        <f t="shared" si="5"/>
        <v>0</v>
      </c>
      <c r="M50" s="23">
        <f t="shared" si="3"/>
        <v>195.13</v>
      </c>
      <c r="N50" s="38">
        <f t="shared" si="4"/>
        <v>35172.203000000001</v>
      </c>
    </row>
    <row r="51" spans="1:14" x14ac:dyDescent="0.35">
      <c r="A51" s="3">
        <f t="shared" si="1"/>
        <v>2014</v>
      </c>
      <c r="B51">
        <v>3</v>
      </c>
      <c r="C51">
        <v>78026.801374999995</v>
      </c>
      <c r="D51">
        <v>196.95</v>
      </c>
      <c r="E51" s="7">
        <v>35509.286999999997</v>
      </c>
      <c r="G51" s="28">
        <f>C51</f>
        <v>78026.801374999995</v>
      </c>
      <c r="H51" s="37">
        <v>1</v>
      </c>
      <c r="I51" s="31">
        <v>39</v>
      </c>
      <c r="J51" s="10">
        <f t="shared" si="5"/>
        <v>0</v>
      </c>
      <c r="K51" s="10">
        <f t="shared" si="5"/>
        <v>1</v>
      </c>
      <c r="L51" s="10">
        <f t="shared" si="5"/>
        <v>0</v>
      </c>
      <c r="M51" s="23">
        <f t="shared" si="3"/>
        <v>196.95</v>
      </c>
      <c r="N51" s="38">
        <f t="shared" si="4"/>
        <v>35509.286999999997</v>
      </c>
    </row>
    <row r="52" spans="1:14" x14ac:dyDescent="0.35">
      <c r="A52" s="3">
        <f t="shared" si="1"/>
        <v>2014</v>
      </c>
      <c r="B52">
        <v>4</v>
      </c>
      <c r="C52">
        <v>75528.880665000004</v>
      </c>
      <c r="D52">
        <v>205.31</v>
      </c>
      <c r="E52" s="7">
        <v>36068.822</v>
      </c>
      <c r="G52" s="28">
        <f>C52</f>
        <v>75528.880665000004</v>
      </c>
      <c r="H52" s="37">
        <v>1</v>
      </c>
      <c r="I52" s="31">
        <v>40</v>
      </c>
      <c r="J52" s="10">
        <f t="shared" si="5"/>
        <v>0</v>
      </c>
      <c r="K52" s="10">
        <f t="shared" si="5"/>
        <v>0</v>
      </c>
      <c r="L52" s="10">
        <f t="shared" si="5"/>
        <v>1</v>
      </c>
      <c r="M52" s="23">
        <f t="shared" si="3"/>
        <v>205.31</v>
      </c>
      <c r="N52" s="38">
        <f t="shared" si="4"/>
        <v>36068.822</v>
      </c>
    </row>
    <row r="53" spans="1:14" x14ac:dyDescent="0.35">
      <c r="A53" s="3">
        <f t="shared" si="1"/>
        <v>2015</v>
      </c>
      <c r="B53">
        <v>1</v>
      </c>
      <c r="C53">
        <v>69060.220042000001</v>
      </c>
      <c r="D53">
        <v>209.36</v>
      </c>
      <c r="E53" s="7">
        <v>35554.724000000002</v>
      </c>
      <c r="G53" s="28">
        <f>C53</f>
        <v>69060.220042000001</v>
      </c>
      <c r="H53" s="37">
        <v>1</v>
      </c>
      <c r="I53" s="31">
        <v>41</v>
      </c>
      <c r="J53" s="10">
        <f t="shared" si="5"/>
        <v>0</v>
      </c>
      <c r="K53" s="10">
        <f t="shared" si="5"/>
        <v>0</v>
      </c>
      <c r="L53" s="10">
        <f t="shared" si="5"/>
        <v>0</v>
      </c>
      <c r="M53" s="23">
        <f t="shared" si="3"/>
        <v>209.36</v>
      </c>
      <c r="N53" s="38">
        <f t="shared" si="4"/>
        <v>35554.724000000002</v>
      </c>
    </row>
    <row r="54" spans="1:14" x14ac:dyDescent="0.35">
      <c r="A54" s="3">
        <f t="shared" si="1"/>
        <v>2015</v>
      </c>
      <c r="B54">
        <v>2</v>
      </c>
      <c r="C54">
        <v>75161.716558726417</v>
      </c>
      <c r="D54">
        <v>211.18</v>
      </c>
      <c r="E54" s="7">
        <v>34358.048999999999</v>
      </c>
      <c r="G54" s="28">
        <f>C54</f>
        <v>75161.716558726417</v>
      </c>
      <c r="H54" s="37">
        <v>1</v>
      </c>
      <c r="I54" s="31">
        <v>42</v>
      </c>
      <c r="J54" s="10">
        <f t="shared" si="5"/>
        <v>1</v>
      </c>
      <c r="K54" s="10">
        <f t="shared" si="5"/>
        <v>0</v>
      </c>
      <c r="L54" s="10">
        <f t="shared" si="5"/>
        <v>0</v>
      </c>
      <c r="M54" s="23">
        <f t="shared" si="3"/>
        <v>211.18</v>
      </c>
      <c r="N54" s="38">
        <f t="shared" si="4"/>
        <v>34358.048999999999</v>
      </c>
    </row>
    <row r="55" spans="1:14" x14ac:dyDescent="0.35">
      <c r="A55" s="3">
        <f t="shared" si="1"/>
        <v>2015</v>
      </c>
      <c r="B55">
        <v>3</v>
      </c>
      <c r="C55">
        <v>79404.042794982844</v>
      </c>
      <c r="D55">
        <v>216.47</v>
      </c>
      <c r="E55" s="7">
        <v>34743.084000000003</v>
      </c>
      <c r="G55" s="28">
        <f>C55</f>
        <v>79404.042794982844</v>
      </c>
      <c r="H55" s="37">
        <v>1</v>
      </c>
      <c r="I55" s="31">
        <v>43</v>
      </c>
      <c r="J55" s="10">
        <f t="shared" si="5"/>
        <v>0</v>
      </c>
      <c r="K55" s="10">
        <f t="shared" si="5"/>
        <v>1</v>
      </c>
      <c r="L55" s="10">
        <f t="shared" si="5"/>
        <v>0</v>
      </c>
      <c r="M55" s="23">
        <f t="shared" si="3"/>
        <v>216.47</v>
      </c>
      <c r="N55" s="38">
        <f t="shared" si="4"/>
        <v>34743.084000000003</v>
      </c>
    </row>
    <row r="56" spans="1:14" x14ac:dyDescent="0.35">
      <c r="A56" s="3">
        <f t="shared" si="1"/>
        <v>2015</v>
      </c>
      <c r="B56">
        <v>4</v>
      </c>
      <c r="C56">
        <v>76732.304621634787</v>
      </c>
      <c r="D56">
        <v>221.43</v>
      </c>
      <c r="E56" s="7">
        <v>35209.042999999998</v>
      </c>
      <c r="G56" s="28">
        <f>C56</f>
        <v>76732.304621634787</v>
      </c>
      <c r="H56" s="37">
        <v>1</v>
      </c>
      <c r="I56" s="31">
        <v>44</v>
      </c>
      <c r="J56" s="10">
        <f t="shared" si="5"/>
        <v>0</v>
      </c>
      <c r="K56" s="10">
        <f t="shared" si="5"/>
        <v>0</v>
      </c>
      <c r="L56" s="10">
        <f t="shared" si="5"/>
        <v>1</v>
      </c>
      <c r="M56" s="23">
        <f t="shared" si="3"/>
        <v>221.43</v>
      </c>
      <c r="N56" s="38">
        <f t="shared" si="4"/>
        <v>35209.042999999998</v>
      </c>
    </row>
    <row r="57" spans="1:14" x14ac:dyDescent="0.35">
      <c r="A57" s="3">
        <f t="shared" si="1"/>
        <v>2016</v>
      </c>
      <c r="B57">
        <v>1</v>
      </c>
      <c r="C57">
        <v>69971.644534158913</v>
      </c>
      <c r="D57">
        <v>224.36</v>
      </c>
      <c r="E57" s="7">
        <v>35301.635999999999</v>
      </c>
      <c r="G57" s="28">
        <f>C57</f>
        <v>69971.644534158913</v>
      </c>
      <c r="H57" s="37">
        <v>1</v>
      </c>
      <c r="I57" s="31">
        <v>45</v>
      </c>
      <c r="J57" s="10">
        <f t="shared" si="5"/>
        <v>0</v>
      </c>
      <c r="K57" s="10">
        <f t="shared" si="5"/>
        <v>0</v>
      </c>
      <c r="L57" s="10">
        <f t="shared" si="5"/>
        <v>0</v>
      </c>
      <c r="M57" s="23">
        <f t="shared" si="3"/>
        <v>224.36</v>
      </c>
      <c r="N57" s="38">
        <f t="shared" si="4"/>
        <v>35301.635999999999</v>
      </c>
    </row>
    <row r="58" spans="1:14" x14ac:dyDescent="0.35">
      <c r="A58" s="3">
        <f t="shared" si="1"/>
        <v>2016</v>
      </c>
      <c r="B58">
        <v>2</v>
      </c>
      <c r="C58">
        <v>79728.530367219006</v>
      </c>
      <c r="D58">
        <v>226.66</v>
      </c>
      <c r="E58" s="7">
        <v>35750.296000000002</v>
      </c>
      <c r="G58" s="28">
        <f>C58</f>
        <v>79728.530367219006</v>
      </c>
      <c r="H58" s="37">
        <v>1</v>
      </c>
      <c r="I58" s="31">
        <v>46</v>
      </c>
      <c r="J58" s="10">
        <f t="shared" si="5"/>
        <v>1</v>
      </c>
      <c r="K58" s="10">
        <f t="shared" si="5"/>
        <v>0</v>
      </c>
      <c r="L58" s="10">
        <f t="shared" si="5"/>
        <v>0</v>
      </c>
      <c r="M58" s="23">
        <f t="shared" si="3"/>
        <v>226.66</v>
      </c>
      <c r="N58" s="38">
        <f t="shared" si="4"/>
        <v>35750.296000000002</v>
      </c>
    </row>
    <row r="59" spans="1:14" x14ac:dyDescent="0.35">
      <c r="A59" s="3">
        <f t="shared" si="1"/>
        <v>2016</v>
      </c>
      <c r="B59">
        <v>3</v>
      </c>
      <c r="C59">
        <v>81927.609626932521</v>
      </c>
      <c r="D59">
        <v>226.66</v>
      </c>
      <c r="E59" s="7">
        <v>36289.436000000002</v>
      </c>
      <c r="G59" s="28">
        <f>C59</f>
        <v>81927.609626932521</v>
      </c>
      <c r="H59" s="37">
        <v>1</v>
      </c>
      <c r="I59" s="31">
        <v>47</v>
      </c>
      <c r="J59" s="10">
        <f t="shared" si="5"/>
        <v>0</v>
      </c>
      <c r="K59" s="10">
        <f t="shared" si="5"/>
        <v>1</v>
      </c>
      <c r="L59" s="10">
        <f t="shared" si="5"/>
        <v>0</v>
      </c>
      <c r="M59" s="23">
        <f t="shared" si="3"/>
        <v>226.66</v>
      </c>
      <c r="N59" s="38">
        <f t="shared" si="4"/>
        <v>36289.436000000002</v>
      </c>
    </row>
    <row r="60" spans="1:14" x14ac:dyDescent="0.35">
      <c r="A60" s="3">
        <f t="shared" si="1"/>
        <v>2016</v>
      </c>
      <c r="B60">
        <v>4</v>
      </c>
      <c r="C60">
        <v>79754.655689456267</v>
      </c>
      <c r="D60">
        <v>234.43</v>
      </c>
      <c r="E60" s="7">
        <v>36874.489000000001</v>
      </c>
      <c r="G60" s="28">
        <f>C60</f>
        <v>79754.655689456267</v>
      </c>
      <c r="H60" s="37">
        <v>1</v>
      </c>
      <c r="I60" s="31">
        <v>48</v>
      </c>
      <c r="J60" s="10">
        <f t="shared" si="5"/>
        <v>0</v>
      </c>
      <c r="K60" s="10">
        <f t="shared" si="5"/>
        <v>0</v>
      </c>
      <c r="L60" s="10">
        <f t="shared" si="5"/>
        <v>1</v>
      </c>
      <c r="M60" s="23">
        <f t="shared" si="3"/>
        <v>234.43</v>
      </c>
      <c r="N60" s="38">
        <f t="shared" si="4"/>
        <v>36874.489000000001</v>
      </c>
    </row>
    <row r="61" spans="1:14" x14ac:dyDescent="0.35">
      <c r="A61" s="3">
        <f t="shared" si="1"/>
        <v>2017</v>
      </c>
      <c r="B61">
        <v>1</v>
      </c>
      <c r="C61">
        <v>73279.566121051263</v>
      </c>
      <c r="D61">
        <v>237.51</v>
      </c>
      <c r="E61" s="7">
        <v>37736.849000000002</v>
      </c>
      <c r="G61" s="28">
        <f>C61</f>
        <v>73279.566121051263</v>
      </c>
      <c r="H61" s="37">
        <v>1</v>
      </c>
      <c r="I61" s="31">
        <v>49</v>
      </c>
      <c r="J61" s="10">
        <f t="shared" si="5"/>
        <v>0</v>
      </c>
      <c r="K61" s="10">
        <f t="shared" si="5"/>
        <v>0</v>
      </c>
      <c r="L61" s="10">
        <f t="shared" si="5"/>
        <v>0</v>
      </c>
      <c r="M61" s="23">
        <f t="shared" si="3"/>
        <v>237.51</v>
      </c>
      <c r="N61" s="38">
        <f t="shared" si="4"/>
        <v>37736.849000000002</v>
      </c>
    </row>
    <row r="62" spans="1:14" x14ac:dyDescent="0.35">
      <c r="A62" s="3">
        <f t="shared" si="1"/>
        <v>2017</v>
      </c>
      <c r="B62">
        <v>2</v>
      </c>
      <c r="C62">
        <v>82862.916310778281</v>
      </c>
      <c r="D62">
        <v>235.28</v>
      </c>
      <c r="E62" s="7">
        <v>37937.381999999998</v>
      </c>
      <c r="G62" s="28">
        <f>C62</f>
        <v>82862.916310778281</v>
      </c>
      <c r="H62" s="37">
        <v>1</v>
      </c>
      <c r="I62" s="31">
        <v>50</v>
      </c>
      <c r="J62" s="10">
        <f t="shared" si="5"/>
        <v>1</v>
      </c>
      <c r="K62" s="10">
        <f t="shared" si="5"/>
        <v>0</v>
      </c>
      <c r="L62" s="10">
        <f t="shared" si="5"/>
        <v>0</v>
      </c>
      <c r="M62" s="23">
        <f t="shared" si="3"/>
        <v>235.28</v>
      </c>
      <c r="N62" s="38">
        <f t="shared" si="4"/>
        <v>37937.381999999998</v>
      </c>
    </row>
    <row r="63" spans="1:14" x14ac:dyDescent="0.35">
      <c r="A63" s="3">
        <f t="shared" si="1"/>
        <v>2017</v>
      </c>
      <c r="B63">
        <v>3</v>
      </c>
      <c r="C63">
        <v>84895.489913365935</v>
      </c>
      <c r="D63">
        <v>233.26</v>
      </c>
      <c r="E63" s="7">
        <v>38513.266000000003</v>
      </c>
      <c r="G63" s="28">
        <f>C63</f>
        <v>84895.489913365935</v>
      </c>
      <c r="H63" s="37">
        <v>1</v>
      </c>
      <c r="I63" s="31">
        <v>51</v>
      </c>
      <c r="J63" s="10">
        <f t="shared" si="5"/>
        <v>0</v>
      </c>
      <c r="K63" s="10">
        <f t="shared" si="5"/>
        <v>1</v>
      </c>
      <c r="L63" s="10">
        <f t="shared" si="5"/>
        <v>0</v>
      </c>
      <c r="M63" s="23">
        <f t="shared" si="3"/>
        <v>233.26</v>
      </c>
      <c r="N63" s="38">
        <f t="shared" si="4"/>
        <v>38513.266000000003</v>
      </c>
    </row>
    <row r="64" spans="1:14" x14ac:dyDescent="0.35">
      <c r="A64" s="3">
        <f t="shared" si="1"/>
        <v>2017</v>
      </c>
      <c r="B64">
        <v>4</v>
      </c>
      <c r="C64">
        <v>83085.705236209993</v>
      </c>
      <c r="D64">
        <v>232.3</v>
      </c>
      <c r="E64" s="7">
        <v>39095.879999999997</v>
      </c>
      <c r="G64" s="28">
        <f>C64</f>
        <v>83085.705236209993</v>
      </c>
      <c r="H64" s="37">
        <v>1</v>
      </c>
      <c r="I64" s="31">
        <v>52</v>
      </c>
      <c r="J64" s="10">
        <f t="shared" si="5"/>
        <v>0</v>
      </c>
      <c r="K64" s="10">
        <f t="shared" si="5"/>
        <v>0</v>
      </c>
      <c r="L64" s="10">
        <f t="shared" si="5"/>
        <v>1</v>
      </c>
      <c r="M64" s="23">
        <f t="shared" si="3"/>
        <v>232.3</v>
      </c>
      <c r="N64" s="38">
        <f t="shared" si="4"/>
        <v>39095.879999999997</v>
      </c>
    </row>
    <row r="65" spans="1:14" x14ac:dyDescent="0.35">
      <c r="A65" s="3">
        <f t="shared" si="1"/>
        <v>2018</v>
      </c>
      <c r="B65">
        <v>1</v>
      </c>
      <c r="C65">
        <v>76223.564862550003</v>
      </c>
      <c r="D65">
        <v>232</v>
      </c>
      <c r="E65" s="7">
        <v>39590.843999999997</v>
      </c>
      <c r="G65" s="28">
        <f>C65</f>
        <v>76223.564862550003</v>
      </c>
      <c r="H65" s="37">
        <v>1</v>
      </c>
      <c r="I65" s="31">
        <v>53</v>
      </c>
      <c r="J65" s="10">
        <f t="shared" si="5"/>
        <v>0</v>
      </c>
      <c r="K65" s="10">
        <f t="shared" si="5"/>
        <v>0</v>
      </c>
      <c r="L65" s="10">
        <f t="shared" si="5"/>
        <v>0</v>
      </c>
      <c r="M65" s="23">
        <f t="shared" si="3"/>
        <v>232</v>
      </c>
      <c r="N65" s="38">
        <f t="shared" si="4"/>
        <v>39590.843999999997</v>
      </c>
    </row>
    <row r="66" spans="1:14" x14ac:dyDescent="0.35">
      <c r="A66" s="3">
        <f t="shared" si="1"/>
        <v>2018</v>
      </c>
      <c r="B66">
        <v>2</v>
      </c>
      <c r="C66">
        <v>84848.905851589996</v>
      </c>
      <c r="D66">
        <v>232.97</v>
      </c>
      <c r="E66" s="7">
        <v>40248.815999999999</v>
      </c>
      <c r="G66" s="28">
        <f>C66</f>
        <v>84848.905851589996</v>
      </c>
      <c r="H66" s="37">
        <v>1</v>
      </c>
      <c r="I66" s="31">
        <v>54</v>
      </c>
      <c r="J66" s="10">
        <f t="shared" si="5"/>
        <v>1</v>
      </c>
      <c r="K66" s="10">
        <f t="shared" si="5"/>
        <v>0</v>
      </c>
      <c r="L66" s="10">
        <f t="shared" si="5"/>
        <v>0</v>
      </c>
      <c r="M66" s="23">
        <f t="shared" si="3"/>
        <v>232.97</v>
      </c>
      <c r="N66" s="38">
        <f t="shared" si="4"/>
        <v>40248.815999999999</v>
      </c>
    </row>
    <row r="67" spans="1:14" x14ac:dyDescent="0.35">
      <c r="A67" s="3">
        <f t="shared" si="1"/>
        <v>2018</v>
      </c>
      <c r="B67">
        <v>3</v>
      </c>
      <c r="C67">
        <v>86796.947939899997</v>
      </c>
      <c r="D67">
        <v>229.81</v>
      </c>
      <c r="E67" s="7">
        <v>40420.303</v>
      </c>
      <c r="G67" s="28">
        <f>C67</f>
        <v>86796.947939899997</v>
      </c>
      <c r="H67" s="37">
        <v>1</v>
      </c>
      <c r="I67" s="31">
        <v>55</v>
      </c>
      <c r="J67" s="10">
        <f t="shared" si="5"/>
        <v>0</v>
      </c>
      <c r="K67" s="10">
        <f t="shared" si="5"/>
        <v>1</v>
      </c>
      <c r="L67" s="10">
        <f t="shared" si="5"/>
        <v>0</v>
      </c>
      <c r="M67" s="23">
        <f t="shared" si="3"/>
        <v>229.81</v>
      </c>
      <c r="N67" s="38">
        <f t="shared" si="4"/>
        <v>40420.303</v>
      </c>
    </row>
    <row r="68" spans="1:14" x14ac:dyDescent="0.35">
      <c r="A68" s="3">
        <f t="shared" si="1"/>
        <v>2018</v>
      </c>
      <c r="B68">
        <v>4</v>
      </c>
      <c r="C68">
        <v>85151.78049491001</v>
      </c>
      <c r="D68">
        <v>228.79</v>
      </c>
      <c r="E68" s="7">
        <v>41237.32</v>
      </c>
      <c r="G68" s="28">
        <f>C68</f>
        <v>85151.78049491001</v>
      </c>
      <c r="H68" s="37">
        <v>1</v>
      </c>
      <c r="I68" s="31">
        <v>56</v>
      </c>
      <c r="J68" s="10">
        <f t="shared" si="5"/>
        <v>0</v>
      </c>
      <c r="K68" s="10">
        <f t="shared" si="5"/>
        <v>0</v>
      </c>
      <c r="L68" s="10">
        <f t="shared" si="5"/>
        <v>1</v>
      </c>
      <c r="M68" s="23">
        <f t="shared" si="3"/>
        <v>228.79</v>
      </c>
      <c r="N68" s="38">
        <f t="shared" si="4"/>
        <v>41237.32</v>
      </c>
    </row>
    <row r="69" spans="1:14" x14ac:dyDescent="0.35">
      <c r="A69">
        <v>2019</v>
      </c>
      <c r="B69">
        <v>1</v>
      </c>
      <c r="C69">
        <v>77629.538573030004</v>
      </c>
      <c r="D69">
        <v>226.65</v>
      </c>
      <c r="E69" s="7">
        <v>41729.148000000001</v>
      </c>
      <c r="G69" s="28">
        <f>C69</f>
        <v>77629.538573030004</v>
      </c>
      <c r="H69" s="37">
        <v>1</v>
      </c>
      <c r="I69" s="31">
        <v>57</v>
      </c>
      <c r="J69" s="10">
        <f t="shared" si="5"/>
        <v>0</v>
      </c>
      <c r="K69" s="10">
        <f t="shared" si="5"/>
        <v>0</v>
      </c>
      <c r="L69" s="10">
        <f t="shared" si="5"/>
        <v>0</v>
      </c>
      <c r="M69" s="23">
        <f t="shared" si="3"/>
        <v>226.65</v>
      </c>
      <c r="N69" s="38">
        <f t="shared" si="4"/>
        <v>41729.148000000001</v>
      </c>
    </row>
    <row r="70" spans="1:14" x14ac:dyDescent="0.35">
      <c r="A70">
        <v>2019</v>
      </c>
      <c r="B70">
        <v>2</v>
      </c>
      <c r="C70">
        <v>87338.967535689997</v>
      </c>
      <c r="D70">
        <v>227.9</v>
      </c>
      <c r="E70" s="7">
        <v>42174.675000000003</v>
      </c>
      <c r="G70" s="28">
        <f>C70</f>
        <v>87338.967535689997</v>
      </c>
      <c r="H70" s="37">
        <v>1</v>
      </c>
      <c r="I70" s="31">
        <v>58</v>
      </c>
      <c r="J70" s="10">
        <f t="shared" si="5"/>
        <v>1</v>
      </c>
      <c r="K70" s="10">
        <f t="shared" si="5"/>
        <v>0</v>
      </c>
      <c r="L70" s="10">
        <f t="shared" si="5"/>
        <v>0</v>
      </c>
      <c r="M70" s="23">
        <f t="shared" si="3"/>
        <v>227.9</v>
      </c>
      <c r="N70" s="38">
        <f t="shared" si="4"/>
        <v>42174.675000000003</v>
      </c>
    </row>
    <row r="71" spans="1:14" x14ac:dyDescent="0.35">
      <c r="A71">
        <v>2019</v>
      </c>
      <c r="B71">
        <v>3</v>
      </c>
      <c r="C71">
        <v>89457.211009710009</v>
      </c>
      <c r="D71">
        <v>225.75</v>
      </c>
      <c r="E71" s="7">
        <v>42237.803</v>
      </c>
      <c r="G71" s="28">
        <f>C71</f>
        <v>89457.211009710009</v>
      </c>
      <c r="H71" s="37">
        <v>1</v>
      </c>
      <c r="I71" s="31">
        <v>59</v>
      </c>
      <c r="J71" s="10">
        <f t="shared" si="5"/>
        <v>0</v>
      </c>
      <c r="K71" s="10">
        <f t="shared" si="5"/>
        <v>1</v>
      </c>
      <c r="L71" s="10">
        <f t="shared" si="5"/>
        <v>0</v>
      </c>
      <c r="M71" s="23">
        <f t="shared" si="3"/>
        <v>225.75</v>
      </c>
      <c r="N71" s="38">
        <f t="shared" si="4"/>
        <v>42237.803</v>
      </c>
    </row>
    <row r="72" spans="1:14" ht="15" thickBot="1" x14ac:dyDescent="0.4">
      <c r="A72">
        <v>2019</v>
      </c>
      <c r="B72">
        <v>4</v>
      </c>
      <c r="C72">
        <v>87958.106180839997</v>
      </c>
      <c r="D72">
        <v>227.04</v>
      </c>
      <c r="E72" s="7">
        <v>42989.875999999997</v>
      </c>
      <c r="G72" s="29">
        <f>C72</f>
        <v>87958.106180839997</v>
      </c>
      <c r="H72" s="39">
        <v>1</v>
      </c>
      <c r="I72" s="40">
        <v>60</v>
      </c>
      <c r="J72" s="41">
        <f t="shared" si="5"/>
        <v>0</v>
      </c>
      <c r="K72" s="41">
        <f t="shared" si="5"/>
        <v>0</v>
      </c>
      <c r="L72" s="41">
        <f t="shared" si="5"/>
        <v>1</v>
      </c>
      <c r="M72" s="42">
        <f t="shared" si="3"/>
        <v>227.04</v>
      </c>
      <c r="N72" s="43">
        <f t="shared" si="4"/>
        <v>42989.875999999997</v>
      </c>
    </row>
    <row r="73" spans="1:14" x14ac:dyDescent="0.35">
      <c r="G73"/>
      <c r="H73"/>
      <c r="I73"/>
      <c r="J73"/>
      <c r="K73" s="7"/>
    </row>
    <row r="74" spans="1:14" x14ac:dyDescent="0.35">
      <c r="G74"/>
      <c r="H74"/>
      <c r="I74"/>
      <c r="J74"/>
      <c r="K74" s="7"/>
    </row>
    <row r="75" spans="1:14" x14ac:dyDescent="0.35">
      <c r="G75"/>
      <c r="H75"/>
      <c r="I75"/>
      <c r="J75"/>
      <c r="K75" s="7"/>
    </row>
    <row r="76" spans="1:14" x14ac:dyDescent="0.35">
      <c r="G76"/>
      <c r="H76"/>
      <c r="I76"/>
      <c r="J76"/>
      <c r="K76" s="7"/>
    </row>
    <row r="77" spans="1:14" x14ac:dyDescent="0.35">
      <c r="G77"/>
      <c r="H77"/>
      <c r="I77"/>
      <c r="J77"/>
      <c r="K77" s="7"/>
    </row>
    <row r="78" spans="1:14" x14ac:dyDescent="0.35">
      <c r="G78"/>
      <c r="H78"/>
      <c r="I78"/>
      <c r="J78"/>
      <c r="K78" s="7"/>
    </row>
    <row r="79" spans="1:14" x14ac:dyDescent="0.35">
      <c r="G79"/>
      <c r="H79"/>
      <c r="I79"/>
      <c r="J79"/>
      <c r="K79" s="7"/>
    </row>
    <row r="80" spans="1:14" x14ac:dyDescent="0.35">
      <c r="G80"/>
      <c r="H80"/>
      <c r="I80"/>
      <c r="J80"/>
      <c r="K80" s="7"/>
    </row>
    <row r="81" spans="7:11" x14ac:dyDescent="0.35">
      <c r="G81"/>
      <c r="H81"/>
      <c r="I81"/>
      <c r="J81"/>
      <c r="K81" s="7"/>
    </row>
    <row r="82" spans="7:11" x14ac:dyDescent="0.35">
      <c r="G82"/>
      <c r="H82"/>
      <c r="I82"/>
      <c r="J82"/>
      <c r="K82" s="7"/>
    </row>
    <row r="83" spans="7:11" x14ac:dyDescent="0.35">
      <c r="G83"/>
      <c r="H83"/>
      <c r="I83"/>
      <c r="J83"/>
      <c r="K83" s="7"/>
    </row>
    <row r="84" spans="7:11" x14ac:dyDescent="0.35">
      <c r="G84"/>
      <c r="H84"/>
      <c r="I84"/>
      <c r="J84"/>
      <c r="K84" s="7"/>
    </row>
  </sheetData>
  <mergeCells count="3">
    <mergeCell ref="H12:N12"/>
    <mergeCell ref="P2:AA2"/>
    <mergeCell ref="AC2:A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3"/>
  <sheetViews>
    <sheetView zoomScale="85" zoomScaleNormal="85" workbookViewId="0">
      <selection activeCell="F19" sqref="F19"/>
    </sheetView>
  </sheetViews>
  <sheetFormatPr defaultRowHeight="14.5" x14ac:dyDescent="0.35"/>
  <cols>
    <col min="1" max="1" width="9.08984375" bestFit="1" customWidth="1"/>
    <col min="2" max="3" width="12.6328125" customWidth="1"/>
    <col min="4" max="4" width="12.6328125" bestFit="1" customWidth="1"/>
    <col min="6" max="6" width="17.453125" customWidth="1"/>
    <col min="7" max="7" width="20.54296875" customWidth="1"/>
    <col min="8" max="8" width="20" customWidth="1"/>
  </cols>
  <sheetData>
    <row r="4" spans="1:15" ht="15" thickBot="1" x14ac:dyDescent="0.4">
      <c r="B4" t="s">
        <v>10</v>
      </c>
      <c r="F4" t="s">
        <v>11</v>
      </c>
      <c r="J4" t="s">
        <v>12</v>
      </c>
    </row>
    <row r="5" spans="1:15" ht="15" thickBot="1" x14ac:dyDescent="0.4">
      <c r="B5" s="24" t="s">
        <v>31</v>
      </c>
      <c r="C5" s="25"/>
      <c r="D5" s="26"/>
      <c r="F5" s="24" t="s">
        <v>31</v>
      </c>
      <c r="G5" s="25"/>
      <c r="H5" s="26"/>
      <c r="J5" s="14" t="s">
        <v>13</v>
      </c>
      <c r="K5" s="15"/>
      <c r="L5" s="22" t="s">
        <v>14</v>
      </c>
      <c r="M5" s="15"/>
      <c r="N5" s="22" t="s">
        <v>15</v>
      </c>
      <c r="O5" s="15"/>
    </row>
    <row r="6" spans="1:15" x14ac:dyDescent="0.35">
      <c r="A6" s="1" t="s">
        <v>32</v>
      </c>
      <c r="B6" s="11" t="s">
        <v>16</v>
      </c>
      <c r="C6" s="11" t="s">
        <v>17</v>
      </c>
      <c r="D6" s="11" t="s">
        <v>18</v>
      </c>
      <c r="F6" s="11" t="s">
        <v>19</v>
      </c>
      <c r="G6" s="11" t="s">
        <v>20</v>
      </c>
      <c r="H6" s="11" t="s">
        <v>21</v>
      </c>
      <c r="J6" s="16" t="s">
        <v>22</v>
      </c>
      <c r="K6" s="17" t="s">
        <v>23</v>
      </c>
      <c r="L6" s="16" t="s">
        <v>22</v>
      </c>
      <c r="M6" s="17" t="s">
        <v>23</v>
      </c>
      <c r="N6" s="16" t="s">
        <v>22</v>
      </c>
      <c r="O6" s="17" t="s">
        <v>23</v>
      </c>
    </row>
    <row r="7" spans="1:15" x14ac:dyDescent="0.35">
      <c r="A7" t="s">
        <v>24</v>
      </c>
      <c r="B7" s="12"/>
      <c r="C7" s="12"/>
      <c r="D7" s="12"/>
      <c r="F7" s="12"/>
      <c r="G7" s="12"/>
      <c r="H7" s="12"/>
      <c r="J7" s="18"/>
      <c r="K7" s="19"/>
      <c r="L7" s="18"/>
      <c r="M7" s="19"/>
      <c r="N7" s="18"/>
      <c r="O7" s="19"/>
    </row>
    <row r="8" spans="1:15" x14ac:dyDescent="0.35">
      <c r="A8" t="s">
        <v>25</v>
      </c>
      <c r="B8" s="12"/>
      <c r="C8" s="12"/>
      <c r="D8" s="12"/>
      <c r="F8" s="12"/>
      <c r="G8" s="12"/>
      <c r="H8" s="12"/>
      <c r="J8" s="18"/>
      <c r="K8" s="19"/>
      <c r="L8" s="18"/>
      <c r="M8" s="19"/>
      <c r="N8" s="18"/>
      <c r="O8" s="19"/>
    </row>
    <row r="9" spans="1:15" x14ac:dyDescent="0.35">
      <c r="A9" t="s">
        <v>26</v>
      </c>
      <c r="B9" s="12"/>
      <c r="C9" s="12"/>
      <c r="D9" s="12"/>
      <c r="F9" s="12"/>
      <c r="G9" s="12"/>
      <c r="H9" s="12"/>
      <c r="J9" s="18"/>
      <c r="K9" s="19"/>
      <c r="L9" s="18"/>
      <c r="M9" s="19"/>
      <c r="N9" s="18"/>
      <c r="O9" s="19"/>
    </row>
    <row r="10" spans="1:15" x14ac:dyDescent="0.35">
      <c r="A10" t="s">
        <v>27</v>
      </c>
      <c r="B10" s="12"/>
      <c r="C10" s="12"/>
      <c r="D10" s="12"/>
      <c r="F10" s="12"/>
      <c r="G10" s="12"/>
      <c r="H10" s="12"/>
      <c r="J10" s="18"/>
      <c r="K10" s="19"/>
      <c r="L10" s="18"/>
      <c r="M10" s="19"/>
      <c r="N10" s="18"/>
      <c r="O10" s="19"/>
    </row>
    <row r="11" spans="1:15" x14ac:dyDescent="0.35">
      <c r="A11" t="s">
        <v>28</v>
      </c>
      <c r="B11" s="12"/>
      <c r="C11" s="12"/>
      <c r="D11" s="12"/>
      <c r="F11" s="12"/>
      <c r="G11" s="12"/>
      <c r="H11" s="12"/>
      <c r="J11" s="18"/>
      <c r="K11" s="19"/>
      <c r="L11" s="18"/>
      <c r="M11" s="19"/>
      <c r="N11" s="18"/>
      <c r="O11" s="19"/>
    </row>
    <row r="12" spans="1:15" x14ac:dyDescent="0.35">
      <c r="A12" t="s">
        <v>29</v>
      </c>
      <c r="B12" s="12"/>
      <c r="C12" s="12"/>
      <c r="D12" s="12"/>
      <c r="F12" s="12"/>
      <c r="G12" s="12"/>
      <c r="H12" s="12"/>
      <c r="J12" s="18"/>
      <c r="K12" s="19"/>
      <c r="L12" s="18"/>
      <c r="M12" s="19"/>
      <c r="N12" s="18"/>
      <c r="O12" s="19"/>
    </row>
    <row r="13" spans="1:15" ht="15" thickBot="1" x14ac:dyDescent="0.4">
      <c r="A13" t="s">
        <v>30</v>
      </c>
      <c r="B13" s="13"/>
      <c r="C13" s="13"/>
      <c r="D13" s="13"/>
      <c r="F13" s="13"/>
      <c r="G13" s="13"/>
      <c r="H13" s="13"/>
      <c r="J13" s="20"/>
      <c r="K13" s="21"/>
      <c r="L13" s="20"/>
      <c r="M13" s="21"/>
      <c r="N13" s="20"/>
      <c r="O13" s="21"/>
    </row>
  </sheetData>
  <mergeCells count="2">
    <mergeCell ref="B5:D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Wyniki zbiorczo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RisSetupInstall</cp:lastModifiedBy>
  <dcterms:created xsi:type="dcterms:W3CDTF">2018-12-05T19:00:02Z</dcterms:created>
  <dcterms:modified xsi:type="dcterms:W3CDTF">2023-12-03T12:10:11Z</dcterms:modified>
</cp:coreProperties>
</file>