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475" windowHeight="5445" activeTab="2"/>
  </bookViews>
  <sheets>
    <sheet name="9_11" sheetId="1" r:id="rId1"/>
    <sheet name="9_12" sheetId="2" r:id="rId2"/>
    <sheet name="9_20" sheetId="3" r:id="rId3"/>
  </sheets>
  <definedNames>
    <definedName name="_xlnm.Print_Area" localSheetId="0">'9_11'!$A$1:$E$113</definedName>
    <definedName name="_xlnm.Print_Area" localSheetId="1">'9_12'!$A$1:$I$110</definedName>
  </definedNames>
  <calcPr calcId="145621"/>
</workbook>
</file>

<file path=xl/calcChain.xml><?xml version="1.0" encoding="utf-8"?>
<calcChain xmlns="http://schemas.openxmlformats.org/spreadsheetml/2006/main">
  <c r="B24" i="3" l="1"/>
  <c r="C22" i="3"/>
  <c r="E20" i="3"/>
  <c r="D20" i="3"/>
  <c r="C20" i="3"/>
  <c r="C16" i="3"/>
  <c r="C21" i="3"/>
  <c r="E10" i="3"/>
  <c r="C10" i="3"/>
  <c r="D10" i="3"/>
  <c r="E8" i="3"/>
  <c r="E12" i="3"/>
  <c r="E11" i="3"/>
  <c r="E9" i="3"/>
  <c r="E13" i="3" s="1"/>
  <c r="E16" i="3" s="1"/>
  <c r="E7" i="3"/>
  <c r="B16" i="3"/>
  <c r="D13" i="3"/>
  <c r="D16" i="3" s="1"/>
  <c r="B18" i="3" s="1"/>
  <c r="C13" i="3"/>
  <c r="D11" i="3"/>
  <c r="C11" i="3"/>
  <c r="D8" i="3"/>
  <c r="C8" i="3"/>
  <c r="D9" i="3"/>
  <c r="C9" i="3"/>
  <c r="C4" i="3"/>
  <c r="D52" i="2"/>
  <c r="B53" i="2"/>
  <c r="E49" i="2"/>
  <c r="I109" i="2"/>
  <c r="H109" i="2"/>
  <c r="G109" i="2"/>
  <c r="F109" i="2"/>
  <c r="E109" i="2"/>
  <c r="D109" i="2"/>
  <c r="D103" i="2"/>
  <c r="D94" i="2"/>
  <c r="D101" i="2" s="1"/>
  <c r="D70" i="2"/>
  <c r="G64" i="2"/>
  <c r="F64" i="2"/>
  <c r="E64" i="2"/>
  <c r="D64" i="2"/>
  <c r="D95" i="2" s="1"/>
  <c r="D93" i="2" s="1"/>
  <c r="D98" i="2" s="1"/>
  <c r="D63" i="2"/>
  <c r="D62" i="2" s="1"/>
  <c r="D67" i="2" s="1"/>
  <c r="I95" i="2"/>
  <c r="H95" i="2"/>
  <c r="G95" i="2"/>
  <c r="E95" i="2"/>
  <c r="H49" i="2"/>
  <c r="D11" i="2"/>
  <c r="D10" i="2"/>
  <c r="D35" i="2"/>
  <c r="I3" i="2"/>
  <c r="I64" i="2" s="1"/>
  <c r="D24" i="2"/>
  <c r="D6" i="2"/>
  <c r="E37" i="2"/>
  <c r="B45" i="2"/>
  <c r="D23" i="2"/>
  <c r="D45" i="2" s="1"/>
  <c r="E32" i="2"/>
  <c r="E4" i="2"/>
  <c r="F4" i="2" s="1"/>
  <c r="G4" i="2" s="1"/>
  <c r="H4" i="2" s="1"/>
  <c r="I4" i="2" s="1"/>
  <c r="I63" i="2" s="1"/>
  <c r="F10" i="2"/>
  <c r="G10" i="2" s="1"/>
  <c r="H10" i="2" s="1"/>
  <c r="I10" i="2" s="1"/>
  <c r="I37" i="2" s="1"/>
  <c r="E3" i="2"/>
  <c r="F3" i="2" s="1"/>
  <c r="G3" i="2" s="1"/>
  <c r="H3" i="2" s="1"/>
  <c r="H64" i="2" s="1"/>
  <c r="B111" i="1"/>
  <c r="B109" i="1"/>
  <c r="C108" i="1"/>
  <c r="E102" i="1"/>
  <c r="B102" i="1"/>
  <c r="E72" i="1"/>
  <c r="B72" i="1"/>
  <c r="B76" i="1" s="1"/>
  <c r="B78" i="1" s="1"/>
  <c r="C100" i="1"/>
  <c r="C99" i="1"/>
  <c r="E98" i="1"/>
  <c r="D98" i="1"/>
  <c r="C98" i="1"/>
  <c r="E95" i="1"/>
  <c r="D95" i="1"/>
  <c r="C95" i="1"/>
  <c r="E94" i="1"/>
  <c r="D94" i="1"/>
  <c r="C94" i="1"/>
  <c r="E93" i="1"/>
  <c r="D93" i="1"/>
  <c r="C93" i="1"/>
  <c r="E90" i="1"/>
  <c r="D90" i="1"/>
  <c r="C90" i="1"/>
  <c r="C107" i="1"/>
  <c r="D107" i="1" s="1"/>
  <c r="E104" i="1"/>
  <c r="E101" i="1"/>
  <c r="D101" i="1"/>
  <c r="C101" i="1"/>
  <c r="A89" i="1"/>
  <c r="A88" i="1"/>
  <c r="A87" i="1"/>
  <c r="E76" i="1"/>
  <c r="E78" i="1" s="1"/>
  <c r="D76" i="1"/>
  <c r="D78" i="1" s="1"/>
  <c r="C76" i="1"/>
  <c r="C78" i="1" s="1"/>
  <c r="E74" i="1"/>
  <c r="E71" i="1"/>
  <c r="D71" i="1"/>
  <c r="C71" i="1"/>
  <c r="E70" i="1"/>
  <c r="D70" i="1"/>
  <c r="C70" i="1"/>
  <c r="E69" i="1"/>
  <c r="D69" i="1"/>
  <c r="C69" i="1"/>
  <c r="E68" i="1"/>
  <c r="D68" i="1"/>
  <c r="C68" i="1"/>
  <c r="B50" i="1"/>
  <c r="B49" i="1"/>
  <c r="C44" i="1"/>
  <c r="C45" i="1" s="1"/>
  <c r="B47" i="1"/>
  <c r="B45" i="1"/>
  <c r="E43" i="1"/>
  <c r="D43" i="1"/>
  <c r="C43" i="1"/>
  <c r="B43" i="1"/>
  <c r="E41" i="1"/>
  <c r="E37" i="1"/>
  <c r="E36" i="1"/>
  <c r="E27" i="1"/>
  <c r="C27" i="1"/>
  <c r="D27" i="1"/>
  <c r="E35" i="1"/>
  <c r="E34" i="1"/>
  <c r="E39" i="1"/>
  <c r="D39" i="1"/>
  <c r="C39" i="1"/>
  <c r="B39" i="1"/>
  <c r="E38" i="1"/>
  <c r="D38" i="1"/>
  <c r="C38" i="1"/>
  <c r="E28" i="1"/>
  <c r="D28" i="1"/>
  <c r="C28" i="1"/>
  <c r="C22" i="1"/>
  <c r="D35" i="1"/>
  <c r="C35" i="1"/>
  <c r="C36" i="1" s="1"/>
  <c r="C37" i="1" s="1"/>
  <c r="E22" i="1"/>
  <c r="D22" i="1"/>
  <c r="E18" i="1"/>
  <c r="D18" i="1"/>
  <c r="C18" i="1"/>
  <c r="E26" i="1"/>
  <c r="E25" i="1"/>
  <c r="E24" i="1"/>
  <c r="D26" i="1"/>
  <c r="D25" i="1"/>
  <c r="D24" i="1"/>
  <c r="C26" i="1"/>
  <c r="C25" i="1"/>
  <c r="C24" i="1"/>
  <c r="A26" i="1"/>
  <c r="A25" i="1"/>
  <c r="A24" i="1"/>
  <c r="E32" i="1"/>
  <c r="E31" i="1"/>
  <c r="E30" i="1"/>
  <c r="E29" i="1"/>
  <c r="D32" i="1"/>
  <c r="D31" i="1"/>
  <c r="D30" i="1"/>
  <c r="D29" i="1"/>
  <c r="C32" i="1"/>
  <c r="C31" i="1"/>
  <c r="C30" i="1"/>
  <c r="C29" i="1"/>
  <c r="E14" i="1"/>
  <c r="D14" i="1"/>
  <c r="C14" i="1"/>
  <c r="B14" i="1"/>
  <c r="E6" i="1"/>
  <c r="D6" i="1"/>
  <c r="C6" i="1"/>
  <c r="B6" i="1"/>
  <c r="I62" i="2" l="1"/>
  <c r="I67" i="2" s="1"/>
  <c r="I70" i="2"/>
  <c r="D68" i="2"/>
  <c r="D69" i="2"/>
  <c r="D75" i="2" s="1"/>
  <c r="H62" i="2"/>
  <c r="F49" i="2"/>
  <c r="E63" i="2"/>
  <c r="E70" i="2" s="1"/>
  <c r="E6" i="2"/>
  <c r="F63" i="2"/>
  <c r="G63" i="2"/>
  <c r="G49" i="2"/>
  <c r="F95" i="2"/>
  <c r="H63" i="2"/>
  <c r="H70" i="2" s="1"/>
  <c r="D99" i="2"/>
  <c r="D100" i="2" s="1"/>
  <c r="D106" i="2" s="1"/>
  <c r="F62" i="2"/>
  <c r="H67" i="2"/>
  <c r="F67" i="2"/>
  <c r="I68" i="2"/>
  <c r="I69" i="2" s="1"/>
  <c r="F70" i="2"/>
  <c r="I49" i="2"/>
  <c r="F37" i="2"/>
  <c r="H37" i="2"/>
  <c r="F6" i="2"/>
  <c r="G6" i="2" s="1"/>
  <c r="H6" i="2" s="1"/>
  <c r="I6" i="2" s="1"/>
  <c r="G37" i="2"/>
  <c r="I32" i="2"/>
  <c r="G31" i="2"/>
  <c r="F32" i="2"/>
  <c r="E31" i="2"/>
  <c r="E30" i="2" s="1"/>
  <c r="G32" i="2"/>
  <c r="F31" i="2"/>
  <c r="F30" i="2" s="1"/>
  <c r="H32" i="2"/>
  <c r="H31" i="2"/>
  <c r="H30" i="2" s="1"/>
  <c r="I31" i="2"/>
  <c r="I30" i="2" s="1"/>
  <c r="B48" i="2"/>
  <c r="B79" i="1"/>
  <c r="E99" i="1"/>
  <c r="E100" i="1"/>
  <c r="B106" i="1"/>
  <c r="B108" i="1" s="1"/>
  <c r="E107" i="1"/>
  <c r="D44" i="1"/>
  <c r="D45" i="1" s="1"/>
  <c r="E44" i="1"/>
  <c r="E45" i="1" s="1"/>
  <c r="D37" i="1"/>
  <c r="D36" i="1"/>
  <c r="G62" i="2" l="1"/>
  <c r="G67" i="2" s="1"/>
  <c r="G70" i="2"/>
  <c r="E62" i="2"/>
  <c r="E67" i="2" s="1"/>
  <c r="G30" i="2"/>
  <c r="I75" i="2"/>
  <c r="F68" i="2"/>
  <c r="F69" i="2" s="1"/>
  <c r="F75" i="2" s="1"/>
  <c r="H68" i="2"/>
  <c r="H69" i="2" s="1"/>
  <c r="H75" i="2" s="1"/>
  <c r="E68" i="2"/>
  <c r="E69" i="2" s="1"/>
  <c r="E75" i="2" s="1"/>
  <c r="D17" i="2"/>
  <c r="D25" i="2" s="1"/>
  <c r="C106" i="1"/>
  <c r="D99" i="1"/>
  <c r="D100" i="1" s="1"/>
  <c r="D106" i="1" s="1"/>
  <c r="D108" i="1" s="1"/>
  <c r="E106" i="1"/>
  <c r="E108" i="1" s="1"/>
  <c r="B50" i="2"/>
  <c r="B46" i="1"/>
  <c r="G68" i="2" l="1"/>
  <c r="G69" i="2"/>
  <c r="G75" i="2" s="1"/>
  <c r="D9" i="2"/>
  <c r="E11" i="2" s="1"/>
  <c r="E94" i="2" l="1"/>
  <c r="E36" i="2"/>
  <c r="E35" i="2" s="1"/>
  <c r="E40" i="2" s="1"/>
  <c r="E41" i="2" s="1"/>
  <c r="E42" i="2" s="1"/>
  <c r="E13" i="2"/>
  <c r="F11" i="2"/>
  <c r="F94" i="2" s="1"/>
  <c r="E93" i="2" l="1"/>
  <c r="E98" i="2" s="1"/>
  <c r="E99" i="2" s="1"/>
  <c r="E100" i="2" s="1"/>
  <c r="E106" i="2" s="1"/>
  <c r="E101" i="2"/>
  <c r="F93" i="2"/>
  <c r="F98" i="2" s="1"/>
  <c r="F101" i="2"/>
  <c r="E43" i="2"/>
  <c r="D48" i="2"/>
  <c r="D50" i="2" s="1"/>
  <c r="F36" i="2"/>
  <c r="F13" i="2"/>
  <c r="G11" i="2"/>
  <c r="G36" i="2" l="1"/>
  <c r="G35" i="2" s="1"/>
  <c r="G94" i="2"/>
  <c r="F99" i="2"/>
  <c r="F100" i="2" s="1"/>
  <c r="F106" i="2" s="1"/>
  <c r="F35" i="2"/>
  <c r="F40" i="2" s="1"/>
  <c r="F43" i="2"/>
  <c r="G13" i="2"/>
  <c r="G40" i="2"/>
  <c r="H11" i="2"/>
  <c r="H36" i="2" l="1"/>
  <c r="H35" i="2" s="1"/>
  <c r="H40" i="2" s="1"/>
  <c r="H41" i="2" s="1"/>
  <c r="H42" i="2" s="1"/>
  <c r="H94" i="2"/>
  <c r="G101" i="2"/>
  <c r="G93" i="2"/>
  <c r="G98" i="2" s="1"/>
  <c r="G99" i="2" s="1"/>
  <c r="G100" i="2" s="1"/>
  <c r="G106" i="2" s="1"/>
  <c r="G43" i="2"/>
  <c r="F41" i="2"/>
  <c r="F42" i="2" s="1"/>
  <c r="H13" i="2"/>
  <c r="I11" i="2"/>
  <c r="G41" i="2"/>
  <c r="G42" i="2" s="1"/>
  <c r="I36" i="2" l="1"/>
  <c r="I35" i="2" s="1"/>
  <c r="I40" i="2" s="1"/>
  <c r="I41" i="2" s="1"/>
  <c r="I42" i="2" s="1"/>
  <c r="I48" i="2" s="1"/>
  <c r="I94" i="2"/>
  <c r="H43" i="2"/>
  <c r="H93" i="2"/>
  <c r="H98" i="2" s="1"/>
  <c r="H101" i="2"/>
  <c r="G48" i="2"/>
  <c r="G50" i="2" s="1"/>
  <c r="F48" i="2"/>
  <c r="F50" i="2" s="1"/>
  <c r="E48" i="2"/>
  <c r="E50" i="2" s="1"/>
  <c r="I43" i="2"/>
  <c r="I13" i="2"/>
  <c r="H99" i="2" l="1"/>
  <c r="H100" i="2"/>
  <c r="H106" i="2" s="1"/>
  <c r="I93" i="2"/>
  <c r="I98" i="2" s="1"/>
  <c r="I101" i="2"/>
  <c r="B52" i="2"/>
  <c r="I50" i="2"/>
  <c r="H48" i="2"/>
  <c r="H50" i="2" s="1"/>
  <c r="B51" i="2" l="1"/>
  <c r="I99" i="2"/>
  <c r="I100" i="2"/>
  <c r="I106" i="2" s="1"/>
</calcChain>
</file>

<file path=xl/comments1.xml><?xml version="1.0" encoding="utf-8"?>
<comments xmlns="http://schemas.openxmlformats.org/spreadsheetml/2006/main">
  <authors>
    <author>Joanna 08.2013</author>
  </authors>
  <commentList>
    <comment ref="D10" authorId="0">
      <text>
        <r>
          <rPr>
            <b/>
            <sz val="9"/>
            <color indexed="81"/>
            <rFont val="Tahoma"/>
            <family val="2"/>
            <charset val="238"/>
          </rPr>
          <t>Joanna 08.2013:</t>
        </r>
        <r>
          <rPr>
            <sz val="9"/>
            <color indexed="81"/>
            <rFont val="Tahoma"/>
            <family val="2"/>
            <charset val="238"/>
          </rPr>
          <t xml:space="preserve">
we still need to use the old machine in year 0</t>
        </r>
      </text>
    </comment>
  </commentList>
</comments>
</file>

<file path=xl/sharedStrings.xml><?xml version="1.0" encoding="utf-8"?>
<sst xmlns="http://schemas.openxmlformats.org/spreadsheetml/2006/main" count="208" uniqueCount="87">
  <si>
    <t>Manual bookkeeping system montly maintenance costs</t>
  </si>
  <si>
    <t>Salaries</t>
  </si>
  <si>
    <t>Payroll taxes and fringe benefits</t>
  </si>
  <si>
    <t>Forms and supplies</t>
  </si>
  <si>
    <t>Operating costs, including</t>
  </si>
  <si>
    <t xml:space="preserve">    Payroll taxes and fringe benefits</t>
  </si>
  <si>
    <t xml:space="preserve">    Forms and supplies</t>
  </si>
  <si>
    <t>Net operating profit</t>
  </si>
  <si>
    <t>Net operating profit after taxes</t>
  </si>
  <si>
    <t>Depreciation</t>
  </si>
  <si>
    <t xml:space="preserve">   Depreciation</t>
  </si>
  <si>
    <t xml:space="preserve">    Supervisory salaries</t>
  </si>
  <si>
    <t xml:space="preserve">    Other Salaries</t>
  </si>
  <si>
    <t xml:space="preserve">   Initial investment</t>
  </si>
  <si>
    <t xml:space="preserve">   Corr for IS result on sale of FA</t>
  </si>
  <si>
    <t xml:space="preserve">   Scrap value of fixed assets (salvage value)</t>
  </si>
  <si>
    <t>FCFF</t>
  </si>
  <si>
    <t>Total per year 9800 x 12</t>
  </si>
  <si>
    <t>Supervisory salaries</t>
  </si>
  <si>
    <t>Other salaries</t>
  </si>
  <si>
    <t>Total per year</t>
  </si>
  <si>
    <t xml:space="preserve">Computerized bookkeeping system annual costs </t>
  </si>
  <si>
    <t>year</t>
  </si>
  <si>
    <t>Sales revenues (or cost savings) including</t>
  </si>
  <si>
    <t>Depreciation (Accelerated, double declining basis)</t>
  </si>
  <si>
    <t xml:space="preserve">    Depreciation (accelerated double declining basis)</t>
  </si>
  <si>
    <t>Depreciation (100 000 - accum depr)*0,2 until &gt; 0.1 * 100 000</t>
  </si>
  <si>
    <t xml:space="preserve">   Income Tax (50%)</t>
  </si>
  <si>
    <t xml:space="preserve">   Net working capital change (year(t+1) diff between options)</t>
  </si>
  <si>
    <t xml:space="preserve">    Income statement FA net book value</t>
  </si>
  <si>
    <t xml:space="preserve">    Income statement FA sale revenue (salvage value)</t>
  </si>
  <si>
    <t xml:space="preserve">   Discount factor</t>
  </si>
  <si>
    <t>PV</t>
  </si>
  <si>
    <t>NPV</t>
  </si>
  <si>
    <t>IRR</t>
  </si>
  <si>
    <t>NPV(10%)</t>
  </si>
  <si>
    <t>NPV(25%)</t>
  </si>
  <si>
    <t>IRR =  10% + 26 837 * (0.25 - 0.1) / (26 837 - (- 2912)) = 0,2353</t>
  </si>
  <si>
    <t xml:space="preserve">  Depreciation (Accelerated, double declining basis)</t>
  </si>
  <si>
    <t>NPV difference</t>
  </si>
  <si>
    <t>Old machine purchase price</t>
  </si>
  <si>
    <t>item</t>
  </si>
  <si>
    <t>Annual operating cost</t>
  </si>
  <si>
    <t>Net book value</t>
  </si>
  <si>
    <t>Disposal value</t>
  </si>
  <si>
    <t>New machine purchase price</t>
  </si>
  <si>
    <t>Trade-in allowance</t>
  </si>
  <si>
    <t>we save on the purchase cost of a new machine</t>
  </si>
  <si>
    <t>we give away for free old machine</t>
  </si>
  <si>
    <t>net book value in year 0</t>
  </si>
  <si>
    <t xml:space="preserve">  Operating costs</t>
  </si>
  <si>
    <t xml:space="preserve">  Net book value</t>
  </si>
  <si>
    <t xml:space="preserve">   Selling price</t>
  </si>
  <si>
    <t xml:space="preserve">balance 16 000 - 5 000 = </t>
  </si>
  <si>
    <t>gain/loss on disposal of olf machine (book value=market value)</t>
  </si>
  <si>
    <t>Cost of new machine</t>
  </si>
  <si>
    <t xml:space="preserve"> cash paid</t>
  </si>
  <si>
    <t xml:space="preserve"> Fair value of old machine (fair=market=here net book value)</t>
  </si>
  <si>
    <t>Gain / Loss on disposal</t>
  </si>
  <si>
    <t xml:space="preserve">    Operating costs</t>
  </si>
  <si>
    <t xml:space="preserve">   Income Tax (40%)</t>
  </si>
  <si>
    <t>FCFF difference</t>
  </si>
  <si>
    <t>NPV(7%)</t>
  </si>
  <si>
    <t>NPV (6%)=</t>
  </si>
  <si>
    <t>Estimates of revenues and expenses</t>
  </si>
  <si>
    <t>19X0</t>
  </si>
  <si>
    <t>19X1</t>
  </si>
  <si>
    <t>19X2</t>
  </si>
  <si>
    <t>19X3</t>
  </si>
  <si>
    <t>Sales revenue</t>
  </si>
  <si>
    <t>Material, labor, incurred overhead</t>
  </si>
  <si>
    <t>Rent</t>
  </si>
  <si>
    <t>Income before tax</t>
  </si>
  <si>
    <t>Net income</t>
  </si>
  <si>
    <t>Incremental operation cash flow</t>
  </si>
  <si>
    <t>Purchase of equipment</t>
  </si>
  <si>
    <t>Salvage value</t>
  </si>
  <si>
    <t>Free cash flow to firm</t>
  </si>
  <si>
    <t>Net book Value</t>
  </si>
  <si>
    <t>Corporate Income Tax (40%)</t>
  </si>
  <si>
    <t>IS gain/loss on FA disposal</t>
  </si>
  <si>
    <t>PP</t>
  </si>
  <si>
    <t>1.95 years</t>
  </si>
  <si>
    <t>ARR</t>
  </si>
  <si>
    <t>CF-depreciation</t>
  </si>
  <si>
    <t>average CF</t>
  </si>
  <si>
    <t>NPV(20%)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</si>
</sst>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2" fillId="0" borderId="0" xfId="0" applyFont="1" applyBorder="1"/>
    <xf numFmtId="3" fontId="0" fillId="0" borderId="0" xfId="0" applyNumberForma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Fill="1" applyBorder="1"/>
    <xf numFmtId="0" fontId="3" fillId="0" borderId="0" xfId="0" applyFont="1" applyBorder="1"/>
    <xf numFmtId="3" fontId="3" fillId="0" borderId="0" xfId="0" applyNumberFormat="1" applyFont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3" fontId="4" fillId="0" borderId="0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left"/>
    </xf>
    <xf numFmtId="0" fontId="0" fillId="0" borderId="1" xfId="0" applyFill="1" applyBorder="1"/>
    <xf numFmtId="0" fontId="0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/>
    <xf numFmtId="0" fontId="0" fillId="0" borderId="0" xfId="0" applyBorder="1" applyAlignment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Border="1"/>
    <xf numFmtId="10" fontId="4" fillId="0" borderId="0" xfId="0" applyNumberFormat="1" applyFont="1" applyBorder="1" applyAlignment="1">
      <alignment horizontal="center"/>
    </xf>
    <xf numFmtId="0" fontId="4" fillId="0" borderId="2" xfId="0" applyFont="1" applyFill="1" applyBorder="1"/>
    <xf numFmtId="10" fontId="4" fillId="0" borderId="1" xfId="1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0" fontId="0" fillId="0" borderId="0" xfId="1" applyNumberFormat="1" applyFont="1"/>
    <xf numFmtId="2" fontId="0" fillId="0" borderId="0" xfId="0" applyNumberForma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1"/>
  <sheetViews>
    <sheetView view="pageBreakPreview" zoomScaleNormal="100" zoomScaleSheetLayoutView="100" workbookViewId="0">
      <selection activeCell="A81" sqref="A81"/>
    </sheetView>
  </sheetViews>
  <sheetFormatPr defaultRowHeight="15"/>
  <cols>
    <col min="1" max="1" width="54.7109375" style="15" customWidth="1"/>
    <col min="2" max="2" width="9.5703125" style="14" customWidth="1"/>
    <col min="3" max="3" width="10" style="14" customWidth="1"/>
    <col min="4" max="5" width="9.140625" style="14"/>
    <col min="6" max="16384" width="9.140625" style="15"/>
  </cols>
  <sheetData>
    <row r="2" spans="1:5">
      <c r="A2" s="13" t="s">
        <v>0</v>
      </c>
    </row>
    <row r="3" spans="1:5">
      <c r="A3" s="16" t="s">
        <v>1</v>
      </c>
      <c r="B3" s="17">
        <v>7500</v>
      </c>
      <c r="C3" s="17">
        <v>7500</v>
      </c>
      <c r="D3" s="17">
        <v>7500</v>
      </c>
      <c r="E3" s="17">
        <v>7500</v>
      </c>
    </row>
    <row r="4" spans="1:5">
      <c r="A4" s="16" t="s">
        <v>2</v>
      </c>
      <c r="B4" s="17">
        <v>1700</v>
      </c>
      <c r="C4" s="17">
        <v>1700</v>
      </c>
      <c r="D4" s="17">
        <v>1700</v>
      </c>
      <c r="E4" s="17">
        <v>1700</v>
      </c>
    </row>
    <row r="5" spans="1:5">
      <c r="A5" s="16" t="s">
        <v>3</v>
      </c>
      <c r="B5" s="18">
        <v>600</v>
      </c>
      <c r="C5" s="18">
        <v>600</v>
      </c>
      <c r="D5" s="18">
        <v>600</v>
      </c>
      <c r="E5" s="18">
        <v>600</v>
      </c>
    </row>
    <row r="6" spans="1:5">
      <c r="A6" s="19" t="s">
        <v>17</v>
      </c>
      <c r="B6" s="20">
        <f>9800*12</f>
        <v>117600</v>
      </c>
      <c r="C6" s="20">
        <f t="shared" ref="C6:E6" si="0">9800*12</f>
        <v>117600</v>
      </c>
      <c r="D6" s="20">
        <f t="shared" si="0"/>
        <v>117600</v>
      </c>
      <c r="E6" s="20">
        <f t="shared" si="0"/>
        <v>117600</v>
      </c>
    </row>
    <row r="8" spans="1:5">
      <c r="A8" s="13" t="s">
        <v>21</v>
      </c>
    </row>
    <row r="9" spans="1:5">
      <c r="A9" s="21" t="s">
        <v>22</v>
      </c>
      <c r="B9" s="22">
        <v>0</v>
      </c>
      <c r="C9" s="22">
        <v>1</v>
      </c>
      <c r="D9" s="22">
        <v>2</v>
      </c>
      <c r="E9" s="22">
        <v>3</v>
      </c>
    </row>
    <row r="10" spans="1:5">
      <c r="A10" s="16" t="s">
        <v>18</v>
      </c>
      <c r="B10" s="17">
        <v>15000</v>
      </c>
      <c r="C10" s="17">
        <v>15000</v>
      </c>
      <c r="D10" s="17">
        <v>15000</v>
      </c>
      <c r="E10" s="17">
        <v>15000</v>
      </c>
    </row>
    <row r="11" spans="1:5">
      <c r="A11" s="23" t="s">
        <v>19</v>
      </c>
      <c r="B11" s="17">
        <v>24000</v>
      </c>
      <c r="C11" s="17">
        <v>24000</v>
      </c>
      <c r="D11" s="17">
        <v>24000</v>
      </c>
      <c r="E11" s="17">
        <v>24000</v>
      </c>
    </row>
    <row r="12" spans="1:5">
      <c r="A12" s="23" t="s">
        <v>2</v>
      </c>
      <c r="B12" s="17">
        <v>7400</v>
      </c>
      <c r="C12" s="17">
        <v>7400</v>
      </c>
      <c r="D12" s="17">
        <v>7400</v>
      </c>
      <c r="E12" s="17">
        <v>7400</v>
      </c>
    </row>
    <row r="13" spans="1:5">
      <c r="A13" s="23" t="s">
        <v>3</v>
      </c>
      <c r="B13" s="17">
        <v>7200</v>
      </c>
      <c r="C13" s="17">
        <v>7200</v>
      </c>
      <c r="D13" s="17">
        <v>7200</v>
      </c>
      <c r="E13" s="17">
        <v>7200</v>
      </c>
    </row>
    <row r="14" spans="1:5">
      <c r="A14" s="21" t="s">
        <v>20</v>
      </c>
      <c r="B14" s="20">
        <f>SUM(B10:B13)</f>
        <v>53600</v>
      </c>
      <c r="C14" s="20">
        <f t="shared" ref="C14:E14" si="1">SUM(C10:C13)</f>
        <v>53600</v>
      </c>
      <c r="D14" s="20">
        <f t="shared" si="1"/>
        <v>53600</v>
      </c>
      <c r="E14" s="20">
        <f t="shared" si="1"/>
        <v>53600</v>
      </c>
    </row>
    <row r="15" spans="1:5">
      <c r="A15" s="24"/>
      <c r="B15" s="25"/>
      <c r="C15" s="25"/>
      <c r="D15" s="25"/>
      <c r="E15" s="25"/>
    </row>
    <row r="16" spans="1:5">
      <c r="A16" s="26" t="s">
        <v>9</v>
      </c>
    </row>
    <row r="17" spans="1:5">
      <c r="A17" s="21" t="s">
        <v>22</v>
      </c>
      <c r="B17" s="22">
        <v>0</v>
      </c>
      <c r="C17" s="22">
        <v>1</v>
      </c>
      <c r="D17" s="22">
        <v>2</v>
      </c>
      <c r="E17" s="22">
        <v>3</v>
      </c>
    </row>
    <row r="18" spans="1:5">
      <c r="A18" s="16" t="s">
        <v>26</v>
      </c>
      <c r="B18" s="18"/>
      <c r="C18" s="17">
        <f>100000*0.2</f>
        <v>20000</v>
      </c>
      <c r="D18" s="17">
        <f>80000*0.2</f>
        <v>16000</v>
      </c>
      <c r="E18" s="17">
        <f>+(100000-20000-16000)*0.2</f>
        <v>12800</v>
      </c>
    </row>
    <row r="21" spans="1:5">
      <c r="A21" s="21" t="s">
        <v>22</v>
      </c>
      <c r="B21" s="22">
        <v>0</v>
      </c>
      <c r="C21" s="22">
        <v>1</v>
      </c>
      <c r="D21" s="22">
        <v>2</v>
      </c>
      <c r="E21" s="22">
        <v>3</v>
      </c>
    </row>
    <row r="22" spans="1:5">
      <c r="A22" s="21" t="s">
        <v>23</v>
      </c>
      <c r="B22" s="20"/>
      <c r="C22" s="20">
        <f>SUM(C23:C26)</f>
        <v>117600</v>
      </c>
      <c r="D22" s="20">
        <f>SUM(D23:D26)</f>
        <v>117600</v>
      </c>
      <c r="E22" s="20">
        <f>SUM(E23:E26)</f>
        <v>117600</v>
      </c>
    </row>
    <row r="23" spans="1:5">
      <c r="A23" s="16" t="s">
        <v>24</v>
      </c>
      <c r="B23" s="17"/>
      <c r="C23" s="17">
        <v>0</v>
      </c>
      <c r="D23" s="17">
        <v>0</v>
      </c>
      <c r="E23" s="17">
        <v>0</v>
      </c>
    </row>
    <row r="24" spans="1:5">
      <c r="A24" s="16" t="str">
        <f>+A3</f>
        <v>Salaries</v>
      </c>
      <c r="B24" s="17"/>
      <c r="C24" s="17">
        <f>+C3*12</f>
        <v>90000</v>
      </c>
      <c r="D24" s="17">
        <f>+D3*12</f>
        <v>90000</v>
      </c>
      <c r="E24" s="17">
        <f>+E3*12</f>
        <v>90000</v>
      </c>
    </row>
    <row r="25" spans="1:5">
      <c r="A25" s="16" t="str">
        <f>+A4</f>
        <v>Payroll taxes and fringe benefits</v>
      </c>
      <c r="B25" s="17"/>
      <c r="C25" s="17">
        <f>+C4*12</f>
        <v>20400</v>
      </c>
      <c r="D25" s="17">
        <f>+D4*12</f>
        <v>20400</v>
      </c>
      <c r="E25" s="17">
        <f>+E4*12</f>
        <v>20400</v>
      </c>
    </row>
    <row r="26" spans="1:5">
      <c r="A26" s="16" t="str">
        <f>+A5</f>
        <v>Forms and supplies</v>
      </c>
      <c r="B26" s="17"/>
      <c r="C26" s="17">
        <f>+C5*12</f>
        <v>7200</v>
      </c>
      <c r="D26" s="17">
        <f>+D5*12</f>
        <v>7200</v>
      </c>
      <c r="E26" s="17">
        <f>+E5*12</f>
        <v>7200</v>
      </c>
    </row>
    <row r="27" spans="1:5">
      <c r="A27" s="21" t="s">
        <v>4</v>
      </c>
      <c r="B27" s="22"/>
      <c r="C27" s="20">
        <f>SUM(C28:C34)</f>
        <v>-73600</v>
      </c>
      <c r="D27" s="20">
        <f>SUM(D28:D34)</f>
        <v>-69600</v>
      </c>
      <c r="E27" s="20">
        <f>SUM(E28:E34)</f>
        <v>-97600</v>
      </c>
    </row>
    <row r="28" spans="1:5">
      <c r="A28" s="16" t="s">
        <v>25</v>
      </c>
      <c r="B28" s="18"/>
      <c r="C28" s="17">
        <f>-C18</f>
        <v>-20000</v>
      </c>
      <c r="D28" s="17">
        <f>-D18</f>
        <v>-16000</v>
      </c>
      <c r="E28" s="17">
        <f>-E18</f>
        <v>-12800</v>
      </c>
    </row>
    <row r="29" spans="1:5">
      <c r="A29" s="27" t="s">
        <v>11</v>
      </c>
      <c r="B29" s="18"/>
      <c r="C29" s="17">
        <f>-C10</f>
        <v>-15000</v>
      </c>
      <c r="D29" s="17">
        <f>-D10</f>
        <v>-15000</v>
      </c>
      <c r="E29" s="17">
        <f>-E10</f>
        <v>-15000</v>
      </c>
    </row>
    <row r="30" spans="1:5">
      <c r="A30" s="16" t="s">
        <v>12</v>
      </c>
      <c r="B30" s="18"/>
      <c r="C30" s="17">
        <f>-C11</f>
        <v>-24000</v>
      </c>
      <c r="D30" s="17">
        <f>-D11</f>
        <v>-24000</v>
      </c>
      <c r="E30" s="17">
        <f>-E11</f>
        <v>-24000</v>
      </c>
    </row>
    <row r="31" spans="1:5">
      <c r="A31" s="16" t="s">
        <v>5</v>
      </c>
      <c r="B31" s="18"/>
      <c r="C31" s="17">
        <f>-C12</f>
        <v>-7400</v>
      </c>
      <c r="D31" s="17">
        <f>-D12</f>
        <v>-7400</v>
      </c>
      <c r="E31" s="17">
        <f>-E12</f>
        <v>-7400</v>
      </c>
    </row>
    <row r="32" spans="1:5">
      <c r="A32" s="16" t="s">
        <v>6</v>
      </c>
      <c r="B32" s="18"/>
      <c r="C32" s="17">
        <f>-C13</f>
        <v>-7200</v>
      </c>
      <c r="D32" s="17">
        <f>-D13</f>
        <v>-7200</v>
      </c>
      <c r="E32" s="17">
        <f>-E13</f>
        <v>-7200</v>
      </c>
    </row>
    <row r="33" spans="1:5">
      <c r="A33" s="16" t="s">
        <v>30</v>
      </c>
      <c r="B33" s="18"/>
      <c r="C33" s="18"/>
      <c r="D33" s="18"/>
      <c r="E33" s="17">
        <v>20000</v>
      </c>
    </row>
    <row r="34" spans="1:5">
      <c r="A34" s="16" t="s">
        <v>29</v>
      </c>
      <c r="B34" s="18"/>
      <c r="C34" s="18"/>
      <c r="D34" s="18"/>
      <c r="E34" s="17">
        <f>-(100000+SUM(C28:E28))</f>
        <v>-51200</v>
      </c>
    </row>
    <row r="35" spans="1:5">
      <c r="A35" s="21" t="s">
        <v>7</v>
      </c>
      <c r="B35" s="22"/>
      <c r="C35" s="20">
        <f>+C22+C27</f>
        <v>44000</v>
      </c>
      <c r="D35" s="20">
        <f t="shared" ref="D35:E35" si="2">+D22+D27</f>
        <v>48000</v>
      </c>
      <c r="E35" s="20">
        <f>+E22+E27</f>
        <v>20000</v>
      </c>
    </row>
    <row r="36" spans="1:5">
      <c r="A36" s="16" t="s">
        <v>27</v>
      </c>
      <c r="B36" s="18"/>
      <c r="C36" s="18">
        <f>-0.5*C35</f>
        <v>-22000</v>
      </c>
      <c r="D36" s="18">
        <f>-0.5*D35</f>
        <v>-24000</v>
      </c>
      <c r="E36" s="18">
        <f>-0.5*E35</f>
        <v>-10000</v>
      </c>
    </row>
    <row r="37" spans="1:5">
      <c r="A37" s="21" t="s">
        <v>8</v>
      </c>
      <c r="B37" s="22"/>
      <c r="C37" s="20">
        <f>+C35+C36</f>
        <v>22000</v>
      </c>
      <c r="D37" s="20">
        <f>+D35+D36</f>
        <v>24000</v>
      </c>
      <c r="E37" s="20">
        <f>+E35+E36</f>
        <v>10000</v>
      </c>
    </row>
    <row r="38" spans="1:5">
      <c r="A38" s="16" t="s">
        <v>10</v>
      </c>
      <c r="B38" s="18"/>
      <c r="C38" s="17">
        <f>-C23-C28</f>
        <v>20000</v>
      </c>
      <c r="D38" s="17">
        <f>-D23-D28</f>
        <v>16000</v>
      </c>
      <c r="E38" s="17">
        <f>-E23-E28</f>
        <v>12800</v>
      </c>
    </row>
    <row r="39" spans="1:5">
      <c r="A39" s="16" t="s">
        <v>28</v>
      </c>
      <c r="B39" s="17">
        <f>-C26-C32</f>
        <v>0</v>
      </c>
      <c r="C39" s="17">
        <f>-D26-D32</f>
        <v>0</v>
      </c>
      <c r="D39" s="17">
        <f>-E26-E32</f>
        <v>0</v>
      </c>
      <c r="E39" s="17">
        <f>-SUM(B39:D39)</f>
        <v>0</v>
      </c>
    </row>
    <row r="40" spans="1:5">
      <c r="A40" s="16" t="s">
        <v>13</v>
      </c>
      <c r="B40" s="17">
        <v>-100000</v>
      </c>
      <c r="C40" s="18"/>
      <c r="D40" s="18"/>
      <c r="E40" s="18"/>
    </row>
    <row r="41" spans="1:5">
      <c r="A41" s="16" t="s">
        <v>14</v>
      </c>
      <c r="B41" s="18"/>
      <c r="C41" s="18"/>
      <c r="D41" s="18"/>
      <c r="E41" s="17">
        <f>-E33-E34</f>
        <v>31200</v>
      </c>
    </row>
    <row r="42" spans="1:5">
      <c r="A42" s="16" t="s">
        <v>15</v>
      </c>
      <c r="B42" s="18"/>
      <c r="C42" s="18"/>
      <c r="D42" s="18"/>
      <c r="E42" s="17">
        <v>20000</v>
      </c>
    </row>
    <row r="43" spans="1:5">
      <c r="A43" s="21" t="s">
        <v>16</v>
      </c>
      <c r="B43" s="20">
        <f>SUM(B38:B42)</f>
        <v>-100000</v>
      </c>
      <c r="C43" s="20">
        <f>SUM(C37:C42)</f>
        <v>42000</v>
      </c>
      <c r="D43" s="20">
        <f t="shared" ref="D43:E43" si="3">SUM(D37:D42)</f>
        <v>40000</v>
      </c>
      <c r="E43" s="20">
        <f t="shared" si="3"/>
        <v>74000</v>
      </c>
    </row>
    <row r="44" spans="1:5">
      <c r="A44" s="16" t="s">
        <v>31</v>
      </c>
      <c r="B44" s="18">
        <v>1</v>
      </c>
      <c r="C44" s="18">
        <f>1/1.1</f>
        <v>0.90909090909090906</v>
      </c>
      <c r="D44" s="18">
        <f>+C44^2</f>
        <v>0.82644628099173545</v>
      </c>
      <c r="E44" s="18">
        <f>+C44^3</f>
        <v>0.75131480090157765</v>
      </c>
    </row>
    <row r="45" spans="1:5">
      <c r="A45" s="21" t="s">
        <v>32</v>
      </c>
      <c r="B45" s="20">
        <f>+B43*B44</f>
        <v>-100000</v>
      </c>
      <c r="C45" s="20">
        <f>+C43*C44</f>
        <v>38181.818181818184</v>
      </c>
      <c r="D45" s="20">
        <f>+D43*D44</f>
        <v>33057.85123966942</v>
      </c>
      <c r="E45" s="20">
        <f>+E43*E44</f>
        <v>55597.295266716748</v>
      </c>
    </row>
    <row r="46" spans="1:5">
      <c r="A46" s="16" t="s">
        <v>33</v>
      </c>
      <c r="B46" s="17">
        <f>SUM(B45:E45)</f>
        <v>26836.964688204353</v>
      </c>
      <c r="C46" s="18"/>
      <c r="D46" s="18"/>
      <c r="E46" s="18"/>
    </row>
    <row r="47" spans="1:5">
      <c r="A47" s="16" t="s">
        <v>34</v>
      </c>
      <c r="B47" s="30">
        <f>IRR(B43:E43)</f>
        <v>0.23210481525249205</v>
      </c>
    </row>
    <row r="49" spans="1:6">
      <c r="A49" s="15" t="s">
        <v>35</v>
      </c>
      <c r="B49" s="31">
        <f>NPV(10%,C43:E43)+B43</f>
        <v>26836.964688204345</v>
      </c>
    </row>
    <row r="50" spans="1:6">
      <c r="A50" s="15" t="s">
        <v>36</v>
      </c>
      <c r="B50" s="31">
        <f>NPV(25%,C43:E43)+B43</f>
        <v>-2912</v>
      </c>
    </row>
    <row r="51" spans="1:6">
      <c r="D51" s="31"/>
      <c r="F51" s="14"/>
    </row>
    <row r="52" spans="1:6">
      <c r="A52" s="15" t="s">
        <v>37</v>
      </c>
      <c r="B52" s="32"/>
      <c r="D52" s="33"/>
    </row>
    <row r="53" spans="1:6">
      <c r="D53" s="31"/>
    </row>
    <row r="54" spans="1:6">
      <c r="A54" s="21" t="s">
        <v>22</v>
      </c>
      <c r="B54" s="22">
        <v>0</v>
      </c>
      <c r="C54" s="22">
        <v>1</v>
      </c>
      <c r="D54" s="22">
        <v>2</v>
      </c>
      <c r="E54" s="22">
        <v>3</v>
      </c>
    </row>
    <row r="55" spans="1:6">
      <c r="A55" s="21" t="s">
        <v>23</v>
      </c>
      <c r="B55" s="20"/>
      <c r="C55" s="20"/>
      <c r="D55" s="20"/>
      <c r="E55" s="20"/>
    </row>
    <row r="56" spans="1:6">
      <c r="A56" s="16" t="s">
        <v>24</v>
      </c>
      <c r="B56" s="17"/>
      <c r="C56" s="17"/>
      <c r="D56" s="17"/>
      <c r="E56" s="17"/>
    </row>
    <row r="57" spans="1:6">
      <c r="A57" s="16" t="s">
        <v>1</v>
      </c>
      <c r="B57" s="17"/>
      <c r="C57" s="17"/>
      <c r="D57" s="17"/>
      <c r="E57" s="17"/>
    </row>
    <row r="58" spans="1:6">
      <c r="A58" s="16" t="s">
        <v>2</v>
      </c>
      <c r="B58" s="17"/>
      <c r="C58" s="17"/>
      <c r="D58" s="17"/>
      <c r="E58" s="17"/>
    </row>
    <row r="59" spans="1:6">
      <c r="A59" s="16" t="s">
        <v>3</v>
      </c>
      <c r="B59" s="17"/>
      <c r="C59" s="17"/>
      <c r="D59" s="17"/>
      <c r="E59" s="17"/>
    </row>
    <row r="60" spans="1:6">
      <c r="A60" s="21" t="s">
        <v>4</v>
      </c>
      <c r="B60" s="22"/>
      <c r="C60" s="20">
        <v>-73600</v>
      </c>
      <c r="D60" s="20">
        <v>-69600</v>
      </c>
      <c r="E60" s="20">
        <v>-97600</v>
      </c>
    </row>
    <row r="61" spans="1:6">
      <c r="A61" s="16" t="s">
        <v>25</v>
      </c>
      <c r="B61" s="18"/>
      <c r="C61" s="17">
        <v>-20000</v>
      </c>
      <c r="D61" s="17">
        <v>-16000</v>
      </c>
      <c r="E61" s="17">
        <v>-12800</v>
      </c>
    </row>
    <row r="62" spans="1:6">
      <c r="A62" s="27" t="s">
        <v>11</v>
      </c>
      <c r="B62" s="18"/>
      <c r="C62" s="17">
        <v>-15000</v>
      </c>
      <c r="D62" s="17">
        <v>-15000</v>
      </c>
      <c r="E62" s="17">
        <v>-15000</v>
      </c>
    </row>
    <row r="63" spans="1:6">
      <c r="A63" s="16" t="s">
        <v>12</v>
      </c>
      <c r="B63" s="18"/>
      <c r="C63" s="17">
        <v>-24000</v>
      </c>
      <c r="D63" s="17">
        <v>-24000</v>
      </c>
      <c r="E63" s="17">
        <v>-24000</v>
      </c>
    </row>
    <row r="64" spans="1:6">
      <c r="A64" s="16" t="s">
        <v>5</v>
      </c>
      <c r="B64" s="18"/>
      <c r="C64" s="17">
        <v>-7400</v>
      </c>
      <c r="D64" s="17">
        <v>-7400</v>
      </c>
      <c r="E64" s="17">
        <v>-7400</v>
      </c>
    </row>
    <row r="65" spans="1:5">
      <c r="A65" s="16" t="s">
        <v>6</v>
      </c>
      <c r="B65" s="18"/>
      <c r="C65" s="17">
        <v>-7200</v>
      </c>
      <c r="D65" s="17">
        <v>-7200</v>
      </c>
      <c r="E65" s="17">
        <v>-7200</v>
      </c>
    </row>
    <row r="66" spans="1:5">
      <c r="A66" s="16" t="s">
        <v>30</v>
      </c>
      <c r="B66" s="18"/>
      <c r="C66" s="18"/>
      <c r="D66" s="18"/>
      <c r="E66" s="17">
        <v>20000</v>
      </c>
    </row>
    <row r="67" spans="1:5">
      <c r="A67" s="16" t="s">
        <v>29</v>
      </c>
      <c r="B67" s="18"/>
      <c r="C67" s="18"/>
      <c r="D67" s="18"/>
      <c r="E67" s="17">
        <v>-51200</v>
      </c>
    </row>
    <row r="68" spans="1:5">
      <c r="A68" s="21" t="s">
        <v>7</v>
      </c>
      <c r="B68" s="22"/>
      <c r="C68" s="20">
        <f>C60</f>
        <v>-73600</v>
      </c>
      <c r="D68" s="20">
        <f>D60</f>
        <v>-69600</v>
      </c>
      <c r="E68" s="20">
        <f>E60</f>
        <v>-97600</v>
      </c>
    </row>
    <row r="69" spans="1:5">
      <c r="A69" s="16" t="s">
        <v>27</v>
      </c>
      <c r="B69" s="18"/>
      <c r="C69" s="18">
        <f>-0.5*C68</f>
        <v>36800</v>
      </c>
      <c r="D69" s="18">
        <f>-0.5*D68</f>
        <v>34800</v>
      </c>
      <c r="E69" s="18">
        <f>-0.5*E68</f>
        <v>48800</v>
      </c>
    </row>
    <row r="70" spans="1:5">
      <c r="A70" s="21" t="s">
        <v>8</v>
      </c>
      <c r="B70" s="22"/>
      <c r="C70" s="20">
        <f>+C68+C69</f>
        <v>-36800</v>
      </c>
      <c r="D70" s="20">
        <f t="shared" ref="D70:E70" si="4">+D68+D69</f>
        <v>-34800</v>
      </c>
      <c r="E70" s="20">
        <f t="shared" si="4"/>
        <v>-48800</v>
      </c>
    </row>
    <row r="71" spans="1:5">
      <c r="A71" s="16" t="s">
        <v>10</v>
      </c>
      <c r="B71" s="18"/>
      <c r="C71" s="17">
        <f>-C61</f>
        <v>20000</v>
      </c>
      <c r="D71" s="17">
        <f t="shared" ref="D71:E71" si="5">-D61</f>
        <v>16000</v>
      </c>
      <c r="E71" s="17">
        <f t="shared" si="5"/>
        <v>12800</v>
      </c>
    </row>
    <row r="72" spans="1:5">
      <c r="A72" s="16" t="s">
        <v>28</v>
      </c>
      <c r="B72" s="17">
        <f>C65</f>
        <v>-7200</v>
      </c>
      <c r="C72" s="17"/>
      <c r="D72" s="17"/>
      <c r="E72" s="17">
        <f>-B72</f>
        <v>7200</v>
      </c>
    </row>
    <row r="73" spans="1:5">
      <c r="A73" s="16" t="s">
        <v>13</v>
      </c>
      <c r="B73" s="17">
        <v>-100000</v>
      </c>
      <c r="C73" s="18"/>
      <c r="D73" s="18"/>
      <c r="E73" s="18"/>
    </row>
    <row r="74" spans="1:5">
      <c r="A74" s="16" t="s">
        <v>14</v>
      </c>
      <c r="B74" s="18"/>
      <c r="C74" s="18"/>
      <c r="D74" s="18"/>
      <c r="E74" s="17">
        <f>-E66-E67</f>
        <v>31200</v>
      </c>
    </row>
    <row r="75" spans="1:5">
      <c r="A75" s="16" t="s">
        <v>15</v>
      </c>
      <c r="B75" s="18"/>
      <c r="C75" s="18"/>
      <c r="D75" s="18"/>
      <c r="E75" s="17">
        <v>20000</v>
      </c>
    </row>
    <row r="76" spans="1:5">
      <c r="A76" s="21" t="s">
        <v>16</v>
      </c>
      <c r="B76" s="20">
        <f>SUM(B70:B75)</f>
        <v>-107200</v>
      </c>
      <c r="C76" s="20">
        <f>SUM(C70:C75)</f>
        <v>-16800</v>
      </c>
      <c r="D76" s="20">
        <f>SUM(D70:D75)</f>
        <v>-18800</v>
      </c>
      <c r="E76" s="20">
        <f>SUM(E70:E75)</f>
        <v>22400</v>
      </c>
    </row>
    <row r="77" spans="1:5">
      <c r="A77" s="16" t="s">
        <v>31</v>
      </c>
      <c r="B77" s="18">
        <v>1</v>
      </c>
      <c r="C77" s="18">
        <v>0.90909090909090906</v>
      </c>
      <c r="D77" s="18">
        <v>0.82644628099173545</v>
      </c>
      <c r="E77" s="18">
        <v>0.75131480090157765</v>
      </c>
    </row>
    <row r="78" spans="1:5">
      <c r="A78" s="21" t="s">
        <v>32</v>
      </c>
      <c r="B78" s="20">
        <f>+B76*B77</f>
        <v>-107200</v>
      </c>
      <c r="C78" s="20">
        <f t="shared" ref="C78:E78" si="6">+C76*C77</f>
        <v>-15272.727272727272</v>
      </c>
      <c r="D78" s="20">
        <f t="shared" si="6"/>
        <v>-15537.190082644627</v>
      </c>
      <c r="E78" s="20">
        <f t="shared" si="6"/>
        <v>16829.451540195339</v>
      </c>
    </row>
    <row r="79" spans="1:5">
      <c r="A79" s="16" t="s">
        <v>33</v>
      </c>
      <c r="B79" s="17">
        <f>SUM(B78:E78)</f>
        <v>-121180.46581517656</v>
      </c>
      <c r="C79" s="18"/>
      <c r="D79" s="18"/>
      <c r="E79" s="18"/>
    </row>
    <row r="84" spans="1:5">
      <c r="A84" s="21" t="s">
        <v>22</v>
      </c>
      <c r="B84" s="22">
        <v>0</v>
      </c>
      <c r="C84" s="22">
        <v>1</v>
      </c>
      <c r="D84" s="22">
        <v>2</v>
      </c>
      <c r="E84" s="22">
        <v>3</v>
      </c>
    </row>
    <row r="85" spans="1:5">
      <c r="A85" s="21" t="s">
        <v>23</v>
      </c>
      <c r="B85" s="20"/>
      <c r="C85" s="20"/>
      <c r="D85" s="20"/>
      <c r="E85" s="20"/>
    </row>
    <row r="86" spans="1:5">
      <c r="A86" s="16" t="s">
        <v>24</v>
      </c>
      <c r="B86" s="17"/>
      <c r="C86" s="17"/>
      <c r="D86" s="17"/>
      <c r="E86" s="17"/>
    </row>
    <row r="87" spans="1:5">
      <c r="A87" s="16" t="str">
        <f>+A66</f>
        <v xml:space="preserve">    Income statement FA sale revenue (salvage value)</v>
      </c>
      <c r="B87" s="17"/>
      <c r="C87" s="17"/>
      <c r="D87" s="17"/>
      <c r="E87" s="17"/>
    </row>
    <row r="88" spans="1:5">
      <c r="A88" s="16" t="str">
        <f>+A67</f>
        <v xml:space="preserve">    Income statement FA net book value</v>
      </c>
      <c r="B88" s="17"/>
      <c r="C88" s="17"/>
      <c r="D88" s="17"/>
      <c r="E88" s="17"/>
    </row>
    <row r="89" spans="1:5">
      <c r="A89" s="16" t="str">
        <f>+A68</f>
        <v>Net operating profit</v>
      </c>
      <c r="B89" s="17"/>
      <c r="C89" s="17"/>
      <c r="D89" s="17"/>
      <c r="E89" s="17"/>
    </row>
    <row r="90" spans="1:5">
      <c r="A90" s="21" t="s">
        <v>4</v>
      </c>
      <c r="B90" s="22"/>
      <c r="C90" s="20">
        <f>-C22</f>
        <v>-117600</v>
      </c>
      <c r="D90" s="20">
        <f t="shared" ref="D90:E90" si="7">-D22</f>
        <v>-117600</v>
      </c>
      <c r="E90" s="20">
        <f t="shared" si="7"/>
        <v>-117600</v>
      </c>
    </row>
    <row r="91" spans="1:5">
      <c r="A91" s="16" t="s">
        <v>25</v>
      </c>
      <c r="B91" s="18"/>
      <c r="C91" s="17"/>
      <c r="D91" s="17"/>
      <c r="E91" s="17"/>
    </row>
    <row r="92" spans="1:5">
      <c r="A92" s="27" t="s">
        <v>11</v>
      </c>
      <c r="B92" s="18"/>
      <c r="C92" s="17"/>
      <c r="D92" s="17"/>
      <c r="E92" s="17"/>
    </row>
    <row r="93" spans="1:5">
      <c r="A93" s="16" t="s">
        <v>12</v>
      </c>
      <c r="B93" s="18"/>
      <c r="C93" s="17">
        <f>-C24</f>
        <v>-90000</v>
      </c>
      <c r="D93" s="17">
        <f t="shared" ref="D93:E93" si="8">-D24</f>
        <v>-90000</v>
      </c>
      <c r="E93" s="17">
        <f t="shared" si="8"/>
        <v>-90000</v>
      </c>
    </row>
    <row r="94" spans="1:5">
      <c r="A94" s="16" t="s">
        <v>5</v>
      </c>
      <c r="B94" s="18"/>
      <c r="C94" s="17">
        <f>-C25</f>
        <v>-20400</v>
      </c>
      <c r="D94" s="17">
        <f t="shared" ref="D94:E95" si="9">-D25</f>
        <v>-20400</v>
      </c>
      <c r="E94" s="17">
        <f t="shared" si="9"/>
        <v>-20400</v>
      </c>
    </row>
    <row r="95" spans="1:5">
      <c r="A95" s="16" t="s">
        <v>6</v>
      </c>
      <c r="B95" s="18"/>
      <c r="C95" s="17">
        <f>-C26</f>
        <v>-7200</v>
      </c>
      <c r="D95" s="17">
        <f t="shared" si="9"/>
        <v>-7200</v>
      </c>
      <c r="E95" s="17">
        <f t="shared" si="9"/>
        <v>-7200</v>
      </c>
    </row>
    <row r="96" spans="1:5">
      <c r="A96" s="16" t="s">
        <v>30</v>
      </c>
      <c r="B96" s="18"/>
      <c r="C96" s="18"/>
      <c r="D96" s="18"/>
      <c r="E96" s="17"/>
    </row>
    <row r="97" spans="1:5">
      <c r="A97" s="16" t="s">
        <v>29</v>
      </c>
      <c r="B97" s="18"/>
      <c r="C97" s="18"/>
      <c r="D97" s="18"/>
      <c r="E97" s="17"/>
    </row>
    <row r="98" spans="1:5">
      <c r="A98" s="21" t="s">
        <v>7</v>
      </c>
      <c r="B98" s="22"/>
      <c r="C98" s="20">
        <f>+C90</f>
        <v>-117600</v>
      </c>
      <c r="D98" s="20">
        <f t="shared" ref="D98:E98" si="10">+D90</f>
        <v>-117600</v>
      </c>
      <c r="E98" s="20">
        <f t="shared" si="10"/>
        <v>-117600</v>
      </c>
    </row>
    <row r="99" spans="1:5">
      <c r="A99" s="16" t="s">
        <v>27</v>
      </c>
      <c r="B99" s="18"/>
      <c r="C99" s="18">
        <f>-0.5*C98</f>
        <v>58800</v>
      </c>
      <c r="D99" s="18">
        <f>-0.5*D98</f>
        <v>58800</v>
      </c>
      <c r="E99" s="18">
        <f>-0.5*E98</f>
        <v>58800</v>
      </c>
    </row>
    <row r="100" spans="1:5">
      <c r="A100" s="21" t="s">
        <v>8</v>
      </c>
      <c r="B100" s="22"/>
      <c r="C100" s="20">
        <f>+C98+C99</f>
        <v>-58800</v>
      </c>
      <c r="D100" s="20">
        <f>+D98+D99</f>
        <v>-58800</v>
      </c>
      <c r="E100" s="20">
        <f>+E98+E99</f>
        <v>-58800</v>
      </c>
    </row>
    <row r="101" spans="1:5">
      <c r="A101" s="16" t="s">
        <v>10</v>
      </c>
      <c r="B101" s="18"/>
      <c r="C101" s="17">
        <f>-C86-C91</f>
        <v>0</v>
      </c>
      <c r="D101" s="17">
        <f>-D86-D91</f>
        <v>0</v>
      </c>
      <c r="E101" s="17">
        <f>-E86-E91</f>
        <v>0</v>
      </c>
    </row>
    <row r="102" spans="1:5">
      <c r="A102" s="16" t="s">
        <v>28</v>
      </c>
      <c r="B102" s="17">
        <f>-C89+C95</f>
        <v>-7200</v>
      </c>
      <c r="C102" s="17"/>
      <c r="D102" s="17"/>
      <c r="E102" s="17">
        <f>-SUM(B102:D102)</f>
        <v>7200</v>
      </c>
    </row>
    <row r="103" spans="1:5">
      <c r="A103" s="16" t="s">
        <v>13</v>
      </c>
      <c r="B103" s="17"/>
      <c r="C103" s="18"/>
      <c r="D103" s="18"/>
      <c r="E103" s="18"/>
    </row>
    <row r="104" spans="1:5">
      <c r="A104" s="16" t="s">
        <v>14</v>
      </c>
      <c r="B104" s="18"/>
      <c r="C104" s="18"/>
      <c r="D104" s="18"/>
      <c r="E104" s="17">
        <f>-E96-E97</f>
        <v>0</v>
      </c>
    </row>
    <row r="105" spans="1:5">
      <c r="A105" s="16" t="s">
        <v>15</v>
      </c>
      <c r="B105" s="18"/>
      <c r="C105" s="18"/>
      <c r="D105" s="18"/>
      <c r="E105" s="17"/>
    </row>
    <row r="106" spans="1:5">
      <c r="A106" s="21" t="s">
        <v>16</v>
      </c>
      <c r="B106" s="20">
        <f>SUM(B101:B105)</f>
        <v>-7200</v>
      </c>
      <c r="C106" s="20">
        <f>SUM(C100:C105)</f>
        <v>-58800</v>
      </c>
      <c r="D106" s="20">
        <f t="shared" ref="D106" si="11">SUM(D100:D105)</f>
        <v>-58800</v>
      </c>
      <c r="E106" s="20">
        <f t="shared" ref="E106" si="12">SUM(E100:E105)</f>
        <v>-51600</v>
      </c>
    </row>
    <row r="107" spans="1:5">
      <c r="A107" s="16" t="s">
        <v>31</v>
      </c>
      <c r="B107" s="18">
        <v>1</v>
      </c>
      <c r="C107" s="18">
        <f>1/1.1</f>
        <v>0.90909090909090906</v>
      </c>
      <c r="D107" s="18">
        <f>+C107^2</f>
        <v>0.82644628099173545</v>
      </c>
      <c r="E107" s="18">
        <f>+C107^3</f>
        <v>0.75131480090157765</v>
      </c>
    </row>
    <row r="108" spans="1:5">
      <c r="A108" s="21" t="s">
        <v>32</v>
      </c>
      <c r="B108" s="20">
        <f>+B106*B107</f>
        <v>-7200</v>
      </c>
      <c r="C108" s="20">
        <f>+C106*C107</f>
        <v>-53454.545454545456</v>
      </c>
      <c r="D108" s="20">
        <f>+D106*D107</f>
        <v>-48595.041322314042</v>
      </c>
      <c r="E108" s="20">
        <f>+E106*E107</f>
        <v>-38767.843726521409</v>
      </c>
    </row>
    <row r="109" spans="1:5">
      <c r="A109" s="16" t="s">
        <v>33</v>
      </c>
      <c r="B109" s="17">
        <f>SUM(B108:E108)</f>
        <v>-148017.43050338092</v>
      </c>
    </row>
    <row r="111" spans="1:5">
      <c r="A111" s="16" t="s">
        <v>39</v>
      </c>
      <c r="B111" s="17">
        <f>+B79-B109</f>
        <v>26836.96468820436</v>
      </c>
    </row>
  </sheetData>
  <pageMargins left="0.7" right="0.7" top="0.75" bottom="0.75" header="0.3" footer="0.3"/>
  <pageSetup paperSize="9" scale="94" orientation="portrait" r:id="rId1"/>
  <rowBreaks count="3" manualBreakCount="3">
    <brk id="19" max="4" man="1"/>
    <brk id="48" max="4" man="1"/>
    <brk id="80" max="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9"/>
  <sheetViews>
    <sheetView topLeftCell="A85" zoomScaleNormal="100" workbookViewId="0">
      <selection activeCell="D52" sqref="D52"/>
    </sheetView>
  </sheetViews>
  <sheetFormatPr defaultRowHeight="15"/>
  <cols>
    <col min="1" max="1" width="47.7109375" customWidth="1"/>
    <col min="2" max="2" width="9" style="3" customWidth="1"/>
    <col min="3" max="3" width="3.42578125" style="42" customWidth="1"/>
    <col min="4" max="4" width="9" style="3" customWidth="1"/>
    <col min="5" max="9" width="10.140625" bestFit="1" customWidth="1"/>
  </cols>
  <sheetData>
    <row r="1" spans="1:9">
      <c r="A1" s="7" t="s">
        <v>41</v>
      </c>
      <c r="B1" s="8">
        <v>-1</v>
      </c>
      <c r="C1" s="37"/>
      <c r="D1" s="8">
        <v>0</v>
      </c>
      <c r="E1" s="8">
        <v>1</v>
      </c>
      <c r="F1" s="8">
        <v>2</v>
      </c>
      <c r="G1" s="8">
        <v>3</v>
      </c>
      <c r="H1" s="8">
        <v>4</v>
      </c>
      <c r="I1" s="8">
        <v>5</v>
      </c>
    </row>
    <row r="2" spans="1:9" s="35" customFormat="1">
      <c r="A2" s="9" t="s">
        <v>40</v>
      </c>
      <c r="B2" s="10">
        <v>12500</v>
      </c>
      <c r="C2" s="38"/>
      <c r="D2" s="10"/>
      <c r="E2" s="10"/>
      <c r="F2" s="10"/>
      <c r="G2" s="10"/>
      <c r="H2" s="10"/>
      <c r="I2" s="10"/>
    </row>
    <row r="3" spans="1:9">
      <c r="A3" s="1" t="s">
        <v>42</v>
      </c>
      <c r="B3" s="5"/>
      <c r="C3" s="39"/>
      <c r="D3" s="5">
        <v>-20000</v>
      </c>
      <c r="E3" s="4">
        <f>+D3</f>
        <v>-20000</v>
      </c>
      <c r="F3" s="4">
        <f t="shared" ref="F3:I3" si="0">+E3</f>
        <v>-20000</v>
      </c>
      <c r="G3" s="4">
        <f t="shared" si="0"/>
        <v>-20000</v>
      </c>
      <c r="H3" s="4">
        <f t="shared" si="0"/>
        <v>-20000</v>
      </c>
      <c r="I3" s="4">
        <f t="shared" si="0"/>
        <v>-20000</v>
      </c>
    </row>
    <row r="4" spans="1:9">
      <c r="A4" s="1" t="s">
        <v>9</v>
      </c>
      <c r="B4" s="5"/>
      <c r="C4" s="39"/>
      <c r="D4" s="5">
        <v>-2000</v>
      </c>
      <c r="E4" s="5">
        <f>-(B2-500)/6</f>
        <v>-2000</v>
      </c>
      <c r="F4" s="5">
        <f>+E4</f>
        <v>-2000</v>
      </c>
      <c r="G4" s="5">
        <f t="shared" ref="G4:I4" si="1">+F4</f>
        <v>-2000</v>
      </c>
      <c r="H4" s="5">
        <f t="shared" si="1"/>
        <v>-2000</v>
      </c>
      <c r="I4" s="5">
        <f t="shared" si="1"/>
        <v>-2000</v>
      </c>
    </row>
    <row r="5" spans="1:9">
      <c r="A5" s="1" t="s">
        <v>44</v>
      </c>
      <c r="B5" s="5"/>
      <c r="C5" s="39"/>
      <c r="D5" s="5"/>
      <c r="E5" s="5"/>
      <c r="F5" s="5"/>
      <c r="G5" s="5"/>
      <c r="H5" s="5"/>
      <c r="I5" s="5">
        <v>500</v>
      </c>
    </row>
    <row r="6" spans="1:9">
      <c r="A6" s="36" t="s">
        <v>43</v>
      </c>
      <c r="B6" s="5"/>
      <c r="C6" s="12"/>
      <c r="D6" s="5">
        <f>+B2+D4</f>
        <v>10500</v>
      </c>
      <c r="E6" s="5">
        <f>+D6+E4</f>
        <v>8500</v>
      </c>
      <c r="F6" s="5">
        <f>+E6+F4</f>
        <v>6500</v>
      </c>
      <c r="G6" s="5">
        <f>+F6+G4</f>
        <v>4500</v>
      </c>
      <c r="H6" s="5">
        <f>+G6+H4</f>
        <v>2500</v>
      </c>
      <c r="I6" s="5">
        <f>+H6+I4</f>
        <v>500</v>
      </c>
    </row>
    <row r="8" spans="1:9">
      <c r="A8" s="7" t="s">
        <v>41</v>
      </c>
      <c r="B8" s="8">
        <v>-1</v>
      </c>
      <c r="C8" s="37"/>
      <c r="D8" s="8">
        <v>0</v>
      </c>
      <c r="E8" s="8">
        <v>1</v>
      </c>
      <c r="F8" s="8">
        <v>2</v>
      </c>
      <c r="G8" s="8">
        <v>3</v>
      </c>
      <c r="H8" s="8">
        <v>4</v>
      </c>
      <c r="I8" s="8"/>
    </row>
    <row r="9" spans="1:9">
      <c r="A9" s="1" t="s">
        <v>45</v>
      </c>
      <c r="B9" s="5"/>
      <c r="C9" s="40"/>
      <c r="D9" s="4">
        <f>+D25</f>
        <v>21500</v>
      </c>
      <c r="E9" s="5"/>
      <c r="F9" s="5"/>
      <c r="G9" s="5"/>
      <c r="H9" s="5"/>
      <c r="I9" s="5"/>
    </row>
    <row r="10" spans="1:9">
      <c r="A10" s="1" t="s">
        <v>42</v>
      </c>
      <c r="B10" s="5"/>
      <c r="C10" s="41"/>
      <c r="D10" s="5">
        <f>+D3</f>
        <v>-20000</v>
      </c>
      <c r="E10" s="4">
        <v>-17000</v>
      </c>
      <c r="F10" s="4">
        <f>+E10</f>
        <v>-17000</v>
      </c>
      <c r="G10" s="4">
        <f t="shared" ref="G10:I10" si="2">+F10</f>
        <v>-17000</v>
      </c>
      <c r="H10" s="4">
        <f t="shared" si="2"/>
        <v>-17000</v>
      </c>
      <c r="I10" s="4">
        <f t="shared" si="2"/>
        <v>-17000</v>
      </c>
    </row>
    <row r="11" spans="1:9">
      <c r="A11" s="1" t="s">
        <v>9</v>
      </c>
      <c r="B11" s="5"/>
      <c r="C11" s="41"/>
      <c r="D11" s="5">
        <f>+D4</f>
        <v>-2000</v>
      </c>
      <c r="E11" s="5">
        <f>-(D9-I12)/5</f>
        <v>-4100</v>
      </c>
      <c r="F11" s="5">
        <f>+E11</f>
        <v>-4100</v>
      </c>
      <c r="G11" s="5">
        <f t="shared" ref="G11:I11" si="3">+F11</f>
        <v>-4100</v>
      </c>
      <c r="H11" s="5">
        <f t="shared" si="3"/>
        <v>-4100</v>
      </c>
      <c r="I11" s="5">
        <f t="shared" si="3"/>
        <v>-4100</v>
      </c>
    </row>
    <row r="12" spans="1:9">
      <c r="A12" s="1" t="s">
        <v>44</v>
      </c>
      <c r="B12" s="5"/>
      <c r="C12" s="41"/>
      <c r="D12" s="5"/>
      <c r="E12" s="5"/>
      <c r="F12" s="5"/>
      <c r="G12" s="5"/>
      <c r="H12" s="5"/>
      <c r="I12" s="5">
        <v>1000</v>
      </c>
    </row>
    <row r="13" spans="1:9">
      <c r="A13" s="1" t="s">
        <v>43</v>
      </c>
      <c r="B13" s="5"/>
      <c r="C13" s="41"/>
      <c r="D13" s="5"/>
      <c r="E13" s="4">
        <f>+D9+E11</f>
        <v>17400</v>
      </c>
      <c r="F13" s="4">
        <f>+E13+F11</f>
        <v>13300</v>
      </c>
      <c r="G13" s="4">
        <f t="shared" ref="G13:I13" si="4">+F13+G11</f>
        <v>9200</v>
      </c>
      <c r="H13" s="4">
        <f t="shared" si="4"/>
        <v>5100</v>
      </c>
      <c r="I13" s="4">
        <f t="shared" si="4"/>
        <v>1000</v>
      </c>
    </row>
    <row r="15" spans="1:9">
      <c r="A15" t="s">
        <v>46</v>
      </c>
    </row>
    <row r="16" spans="1:9">
      <c r="A16" s="1" t="s">
        <v>48</v>
      </c>
      <c r="B16" s="5"/>
      <c r="D16" s="5">
        <v>0</v>
      </c>
    </row>
    <row r="17" spans="1:9">
      <c r="A17" s="1" t="s">
        <v>49</v>
      </c>
      <c r="B17" s="5"/>
      <c r="D17" s="4">
        <f>-E6</f>
        <v>-8500</v>
      </c>
    </row>
    <row r="18" spans="1:9">
      <c r="A18" s="1" t="s">
        <v>47</v>
      </c>
      <c r="B18" s="5"/>
      <c r="D18" s="5">
        <v>5000</v>
      </c>
    </row>
    <row r="19" spans="1:9">
      <c r="A19" s="1" t="s">
        <v>53</v>
      </c>
      <c r="B19" s="5"/>
      <c r="D19" s="4">
        <v>11000</v>
      </c>
    </row>
    <row r="20" spans="1:9">
      <c r="A20" s="1" t="s">
        <v>54</v>
      </c>
      <c r="B20" s="5"/>
      <c r="D20" s="4">
        <v>0</v>
      </c>
    </row>
    <row r="21" spans="1:9">
      <c r="A21" s="42"/>
      <c r="B21" s="39"/>
      <c r="D21" s="12"/>
    </row>
    <row r="22" spans="1:9">
      <c r="A22" s="1" t="s">
        <v>55</v>
      </c>
      <c r="B22" s="5"/>
      <c r="D22" s="4"/>
    </row>
    <row r="23" spans="1:9">
      <c r="A23" s="1" t="s">
        <v>56</v>
      </c>
      <c r="B23" s="5"/>
      <c r="D23" s="4">
        <f>+D19</f>
        <v>11000</v>
      </c>
    </row>
    <row r="24" spans="1:9">
      <c r="A24" s="1" t="s">
        <v>57</v>
      </c>
      <c r="B24" s="5"/>
      <c r="D24" s="4">
        <f>+D6</f>
        <v>10500</v>
      </c>
    </row>
    <row r="25" spans="1:9">
      <c r="A25" s="7" t="s">
        <v>55</v>
      </c>
      <c r="B25" s="8"/>
      <c r="C25" s="11"/>
      <c r="D25" s="6">
        <f>+D23+D24</f>
        <v>21500</v>
      </c>
    </row>
    <row r="26" spans="1:9">
      <c r="A26" s="34" t="s">
        <v>58</v>
      </c>
      <c r="B26" s="5"/>
      <c r="D26" s="4">
        <v>0</v>
      </c>
    </row>
    <row r="27" spans="1:9">
      <c r="A27" s="42"/>
      <c r="B27" s="39"/>
      <c r="D27" s="12"/>
    </row>
    <row r="29" spans="1:9" s="15" customFormat="1">
      <c r="A29" s="21" t="s">
        <v>41</v>
      </c>
      <c r="B29" s="22">
        <v>-1</v>
      </c>
      <c r="C29" s="43"/>
      <c r="D29" s="22">
        <v>0</v>
      </c>
      <c r="E29" s="22">
        <v>1</v>
      </c>
      <c r="F29" s="22">
        <v>2</v>
      </c>
      <c r="G29" s="22">
        <v>3</v>
      </c>
      <c r="H29" s="22">
        <v>4</v>
      </c>
      <c r="I29" s="22">
        <v>5</v>
      </c>
    </row>
    <row r="30" spans="1:9" s="15" customFormat="1">
      <c r="A30" s="21" t="s">
        <v>23</v>
      </c>
      <c r="B30" s="22"/>
      <c r="C30" s="25"/>
      <c r="D30" s="20"/>
      <c r="E30" s="20">
        <f>SUM(E31:E34)</f>
        <v>22000</v>
      </c>
      <c r="F30" s="20">
        <f t="shared" ref="F30:I30" si="5">SUM(F31:F34)</f>
        <v>22000</v>
      </c>
      <c r="G30" s="20">
        <f t="shared" si="5"/>
        <v>22000</v>
      </c>
      <c r="H30" s="20">
        <f t="shared" si="5"/>
        <v>22000</v>
      </c>
      <c r="I30" s="20">
        <f t="shared" si="5"/>
        <v>22000</v>
      </c>
    </row>
    <row r="31" spans="1:9" s="15" customFormat="1">
      <c r="A31" s="16" t="s">
        <v>38</v>
      </c>
      <c r="B31" s="18"/>
      <c r="C31" s="28"/>
      <c r="D31" s="17"/>
      <c r="E31" s="17">
        <f>-E4</f>
        <v>2000</v>
      </c>
      <c r="F31" s="17">
        <f>-F4</f>
        <v>2000</v>
      </c>
      <c r="G31" s="17">
        <f>-G4</f>
        <v>2000</v>
      </c>
      <c r="H31" s="17">
        <f>-H4</f>
        <v>2000</v>
      </c>
      <c r="I31" s="17">
        <f>-I4</f>
        <v>2000</v>
      </c>
    </row>
    <row r="32" spans="1:9" s="15" customFormat="1">
      <c r="A32" s="16" t="s">
        <v>50</v>
      </c>
      <c r="B32" s="18"/>
      <c r="C32" s="28"/>
      <c r="D32" s="17"/>
      <c r="E32" s="17">
        <f>-D3</f>
        <v>20000</v>
      </c>
      <c r="F32" s="17">
        <f>-E3</f>
        <v>20000</v>
      </c>
      <c r="G32" s="17">
        <f>-F3</f>
        <v>20000</v>
      </c>
      <c r="H32" s="17">
        <f>-G3</f>
        <v>20000</v>
      </c>
      <c r="I32" s="17">
        <f>-H3</f>
        <v>20000</v>
      </c>
    </row>
    <row r="33" spans="1:9" s="15" customFormat="1">
      <c r="A33" s="16" t="s">
        <v>52</v>
      </c>
      <c r="B33" s="18"/>
      <c r="C33" s="28"/>
      <c r="D33" s="17"/>
      <c r="E33" s="17"/>
      <c r="F33" s="17"/>
      <c r="G33" s="17"/>
      <c r="H33" s="17"/>
      <c r="I33" s="17">
        <v>-500</v>
      </c>
    </row>
    <row r="34" spans="1:9" s="15" customFormat="1">
      <c r="A34" s="16" t="s">
        <v>51</v>
      </c>
      <c r="B34" s="18"/>
      <c r="C34" s="28"/>
      <c r="D34" s="17"/>
      <c r="E34" s="17"/>
      <c r="F34" s="17"/>
      <c r="G34" s="17"/>
      <c r="H34" s="17"/>
      <c r="I34" s="17">
        <v>500</v>
      </c>
    </row>
    <row r="35" spans="1:9" s="15" customFormat="1">
      <c r="A35" s="21" t="s">
        <v>4</v>
      </c>
      <c r="B35" s="22"/>
      <c r="C35" s="43"/>
      <c r="D35" s="20">
        <f>SUM(D36:D39)</f>
        <v>0</v>
      </c>
      <c r="E35" s="20">
        <f>SUM(E36:E39)</f>
        <v>-21100</v>
      </c>
      <c r="F35" s="20">
        <f>SUM(F36:F39)</f>
        <v>-21100</v>
      </c>
      <c r="G35" s="20">
        <f>SUM(G36:G39)</f>
        <v>-21100</v>
      </c>
      <c r="H35" s="20">
        <f>SUM(H36:H39)</f>
        <v>-21100</v>
      </c>
      <c r="I35" s="20">
        <f>SUM(I36:I39)</f>
        <v>-21100</v>
      </c>
    </row>
    <row r="36" spans="1:9" s="15" customFormat="1">
      <c r="A36" s="16" t="s">
        <v>25</v>
      </c>
      <c r="B36" s="18"/>
      <c r="C36" s="44"/>
      <c r="D36" s="18"/>
      <c r="E36" s="17">
        <f>+E11</f>
        <v>-4100</v>
      </c>
      <c r="F36" s="17">
        <f>+F11</f>
        <v>-4100</v>
      </c>
      <c r="G36" s="17">
        <f>+G11</f>
        <v>-4100</v>
      </c>
      <c r="H36" s="17">
        <f>+H11</f>
        <v>-4100</v>
      </c>
      <c r="I36" s="17">
        <f>+I11</f>
        <v>-4100</v>
      </c>
    </row>
    <row r="37" spans="1:9" s="15" customFormat="1">
      <c r="A37" s="27" t="s">
        <v>59</v>
      </c>
      <c r="B37" s="45"/>
      <c r="C37" s="44"/>
      <c r="D37" s="48"/>
      <c r="E37" s="46">
        <f>+E10</f>
        <v>-17000</v>
      </c>
      <c r="F37" s="46">
        <f>+F10</f>
        <v>-17000</v>
      </c>
      <c r="G37" s="46">
        <f>+G10</f>
        <v>-17000</v>
      </c>
      <c r="H37" s="46">
        <f>+H10</f>
        <v>-17000</v>
      </c>
      <c r="I37" s="46">
        <f>+I10</f>
        <v>-17000</v>
      </c>
    </row>
    <row r="38" spans="1:9" s="15" customFormat="1">
      <c r="A38" s="16" t="s">
        <v>30</v>
      </c>
      <c r="B38" s="18"/>
      <c r="C38" s="44"/>
      <c r="D38" s="18"/>
      <c r="E38" s="18"/>
      <c r="F38" s="18"/>
      <c r="G38" s="17"/>
      <c r="H38" s="17"/>
      <c r="I38" s="17">
        <v>1000</v>
      </c>
    </row>
    <row r="39" spans="1:9" s="15" customFormat="1">
      <c r="A39" s="16" t="s">
        <v>29</v>
      </c>
      <c r="B39" s="18"/>
      <c r="C39" s="44"/>
      <c r="D39" s="18"/>
      <c r="E39" s="18"/>
      <c r="F39" s="18"/>
      <c r="G39" s="17"/>
      <c r="H39" s="17"/>
      <c r="I39" s="17">
        <v>-1000</v>
      </c>
    </row>
    <row r="40" spans="1:9" s="15" customFormat="1">
      <c r="A40" s="21" t="s">
        <v>7</v>
      </c>
      <c r="B40" s="22"/>
      <c r="C40" s="43"/>
      <c r="D40" s="16"/>
      <c r="E40" s="20">
        <f>+E30+E35</f>
        <v>900</v>
      </c>
      <c r="F40" s="20">
        <f>+F30+F35</f>
        <v>900</v>
      </c>
      <c r="G40" s="20">
        <f>+G30+G35</f>
        <v>900</v>
      </c>
      <c r="H40" s="20">
        <f>+H30+H35</f>
        <v>900</v>
      </c>
      <c r="I40" s="20">
        <f>+I30+I35</f>
        <v>900</v>
      </c>
    </row>
    <row r="41" spans="1:9" s="15" customFormat="1">
      <c r="A41" s="16" t="s">
        <v>60</v>
      </c>
      <c r="B41" s="18"/>
      <c r="C41" s="44"/>
      <c r="D41" s="16"/>
      <c r="E41" s="18">
        <f>-0.5*E40</f>
        <v>-450</v>
      </c>
      <c r="F41" s="18">
        <f t="shared" ref="F41:I41" si="6">-0.5*F40</f>
        <v>-450</v>
      </c>
      <c r="G41" s="18">
        <f t="shared" si="6"/>
        <v>-450</v>
      </c>
      <c r="H41" s="18">
        <f t="shared" si="6"/>
        <v>-450</v>
      </c>
      <c r="I41" s="18">
        <f t="shared" si="6"/>
        <v>-450</v>
      </c>
    </row>
    <row r="42" spans="1:9" s="15" customFormat="1">
      <c r="A42" s="21" t="s">
        <v>8</v>
      </c>
      <c r="B42" s="22"/>
      <c r="C42" s="43"/>
      <c r="D42" s="16"/>
      <c r="E42" s="22">
        <f>+E40+E41</f>
        <v>450</v>
      </c>
      <c r="F42" s="22">
        <f t="shared" ref="F42:I42" si="7">+F40+F41</f>
        <v>450</v>
      </c>
      <c r="G42" s="22">
        <f t="shared" si="7"/>
        <v>450</v>
      </c>
      <c r="H42" s="22">
        <f t="shared" si="7"/>
        <v>450</v>
      </c>
      <c r="I42" s="22">
        <f t="shared" si="7"/>
        <v>450</v>
      </c>
    </row>
    <row r="43" spans="1:9" s="15" customFormat="1">
      <c r="A43" s="16" t="s">
        <v>10</v>
      </c>
      <c r="B43" s="18"/>
      <c r="C43" s="44"/>
      <c r="D43" s="16"/>
      <c r="E43" s="17">
        <f>-E31-E36</f>
        <v>2100</v>
      </c>
      <c r="F43" s="17">
        <f>-F31-F36</f>
        <v>2100</v>
      </c>
      <c r="G43" s="17">
        <f>-G31-G36</f>
        <v>2100</v>
      </c>
      <c r="H43" s="17">
        <f>-H31-H36</f>
        <v>2100</v>
      </c>
      <c r="I43" s="17">
        <f>-I31-I36</f>
        <v>2100</v>
      </c>
    </row>
    <row r="44" spans="1:9" s="15" customFormat="1">
      <c r="A44" s="16" t="s">
        <v>28</v>
      </c>
      <c r="B44" s="18"/>
      <c r="C44" s="28"/>
      <c r="D44" s="18"/>
      <c r="E44" s="17"/>
      <c r="F44" s="17"/>
      <c r="G44" s="17"/>
      <c r="H44" s="17"/>
      <c r="I44" s="17"/>
    </row>
    <row r="45" spans="1:9" s="15" customFormat="1">
      <c r="A45" s="16" t="s">
        <v>13</v>
      </c>
      <c r="B45" s="18">
        <f>-B2</f>
        <v>-12500</v>
      </c>
      <c r="C45" s="28"/>
      <c r="D45" s="17">
        <f>-D23</f>
        <v>-11000</v>
      </c>
      <c r="E45" s="18"/>
      <c r="F45" s="18"/>
      <c r="G45" s="18"/>
      <c r="H45" s="18"/>
      <c r="I45" s="18"/>
    </row>
    <row r="46" spans="1:9" s="15" customFormat="1">
      <c r="A46" s="16" t="s">
        <v>14</v>
      </c>
      <c r="B46" s="18"/>
      <c r="C46" s="44"/>
      <c r="D46" s="18">
        <v>0</v>
      </c>
      <c r="E46" s="18"/>
      <c r="F46" s="17"/>
      <c r="G46" s="17"/>
      <c r="H46" s="17"/>
      <c r="I46" s="17">
        <v>-500</v>
      </c>
    </row>
    <row r="47" spans="1:9" s="15" customFormat="1">
      <c r="A47" s="16" t="s">
        <v>15</v>
      </c>
      <c r="B47" s="18"/>
      <c r="C47" s="44"/>
      <c r="D47" s="18"/>
      <c r="E47" s="18"/>
      <c r="F47" s="17"/>
      <c r="G47" s="17"/>
      <c r="H47" s="17"/>
      <c r="I47" s="17">
        <v>1000</v>
      </c>
    </row>
    <row r="48" spans="1:9" s="15" customFormat="1">
      <c r="A48" s="21" t="s">
        <v>16</v>
      </c>
      <c r="B48" s="22">
        <f>SUM(B43:B47)</f>
        <v>-12500</v>
      </c>
      <c r="C48" s="25"/>
      <c r="D48" s="22">
        <f>SUM(D42:D47)</f>
        <v>-11000</v>
      </c>
      <c r="E48" s="22">
        <f t="shared" ref="E48:I48" si="8">SUM(E42:E47)</f>
        <v>2550</v>
      </c>
      <c r="F48" s="22">
        <f t="shared" si="8"/>
        <v>2550</v>
      </c>
      <c r="G48" s="22">
        <f t="shared" si="8"/>
        <v>2550</v>
      </c>
      <c r="H48" s="22">
        <f t="shared" si="8"/>
        <v>2550</v>
      </c>
      <c r="I48" s="22">
        <f t="shared" si="8"/>
        <v>3050</v>
      </c>
    </row>
    <row r="49" spans="1:9" s="15" customFormat="1">
      <c r="A49" s="16" t="s">
        <v>31</v>
      </c>
      <c r="B49" s="18">
        <v>1</v>
      </c>
      <c r="C49" s="44"/>
      <c r="D49" s="18">
        <v>1</v>
      </c>
      <c r="E49" s="18">
        <f>1/1.07</f>
        <v>0.93457943925233644</v>
      </c>
      <c r="F49" s="18">
        <f>+E49^2</f>
        <v>0.87343872827321167</v>
      </c>
      <c r="G49" s="18">
        <f>+E49^3</f>
        <v>0.81629787689085198</v>
      </c>
      <c r="H49" s="18">
        <f>+E49^4</f>
        <v>0.76289521204752531</v>
      </c>
      <c r="I49" s="18">
        <f>+E49^5</f>
        <v>0.71298617948366849</v>
      </c>
    </row>
    <row r="50" spans="1:9" s="15" customFormat="1">
      <c r="A50" s="21" t="s">
        <v>32</v>
      </c>
      <c r="B50" s="22">
        <f>+B48*B49</f>
        <v>-12500</v>
      </c>
      <c r="C50" s="25"/>
      <c r="D50" s="22">
        <f>+D48*D49</f>
        <v>-11000</v>
      </c>
      <c r="E50" s="20">
        <f>+E48*E49</f>
        <v>2383.1775700934581</v>
      </c>
      <c r="F50" s="20">
        <f>+F48*F49</f>
        <v>2227.2687570966896</v>
      </c>
      <c r="G50" s="20">
        <f>+G48*G49</f>
        <v>2081.5595860716726</v>
      </c>
      <c r="H50" s="20">
        <f>+H48*H49</f>
        <v>1945.3827907211896</v>
      </c>
      <c r="I50" s="20">
        <f>+I48*I49</f>
        <v>2174.607847425189</v>
      </c>
    </row>
    <row r="51" spans="1:9" s="15" customFormat="1">
      <c r="A51" s="16" t="s">
        <v>62</v>
      </c>
      <c r="B51" s="18">
        <f>SUM(D50:I50)</f>
        <v>-188.00344859180041</v>
      </c>
      <c r="C51" s="28"/>
      <c r="D51" s="18"/>
      <c r="E51" s="18"/>
      <c r="F51" s="18"/>
      <c r="G51" s="18"/>
      <c r="H51" s="18"/>
      <c r="I51" s="18"/>
    </row>
    <row r="52" spans="1:9" s="15" customFormat="1">
      <c r="A52" s="16" t="s">
        <v>34</v>
      </c>
      <c r="B52" s="47">
        <f>IRR(D48:I48)</f>
        <v>6.3747300290549536E-2</v>
      </c>
      <c r="C52" s="29"/>
      <c r="D52" s="52">
        <f>+B53/(B53-B51)*1%+6%</f>
        <v>6.3662275630232648E-2</v>
      </c>
      <c r="E52" s="14"/>
      <c r="F52" s="14"/>
      <c r="G52" s="14"/>
      <c r="H52" s="14"/>
      <c r="I52" s="14"/>
    </row>
    <row r="53" spans="1:9">
      <c r="A53" s="51" t="s">
        <v>63</v>
      </c>
      <c r="B53" s="18">
        <f>NPV(6%,D48:I48)</f>
        <v>108.63843360905321</v>
      </c>
      <c r="D53" s="5"/>
    </row>
    <row r="56" spans="1:9" s="15" customFormat="1">
      <c r="A56" s="21" t="s">
        <v>41</v>
      </c>
      <c r="B56" s="22">
        <v>-1</v>
      </c>
      <c r="C56" s="43"/>
      <c r="D56" s="22">
        <v>0</v>
      </c>
      <c r="E56" s="22">
        <v>1</v>
      </c>
      <c r="F56" s="22">
        <v>2</v>
      </c>
      <c r="G56" s="22">
        <v>3</v>
      </c>
      <c r="H56" s="22">
        <v>4</v>
      </c>
      <c r="I56" s="22">
        <v>5</v>
      </c>
    </row>
    <row r="57" spans="1:9" s="15" customFormat="1">
      <c r="A57" s="21" t="s">
        <v>23</v>
      </c>
      <c r="B57" s="22"/>
      <c r="C57" s="25"/>
      <c r="D57" s="20"/>
      <c r="E57" s="20"/>
      <c r="F57" s="20"/>
      <c r="G57" s="20"/>
      <c r="H57" s="20"/>
      <c r="I57" s="20"/>
    </row>
    <row r="58" spans="1:9" s="15" customFormat="1">
      <c r="A58" s="16" t="s">
        <v>38</v>
      </c>
      <c r="B58" s="18"/>
      <c r="C58" s="28"/>
      <c r="D58" s="17"/>
      <c r="E58" s="17"/>
      <c r="F58" s="17"/>
      <c r="G58" s="17"/>
      <c r="H58" s="17"/>
      <c r="I58" s="17"/>
    </row>
    <row r="59" spans="1:9" s="15" customFormat="1">
      <c r="A59" s="16" t="s">
        <v>50</v>
      </c>
      <c r="B59" s="18"/>
      <c r="C59" s="28"/>
      <c r="D59" s="17"/>
      <c r="E59" s="17"/>
      <c r="F59" s="17"/>
      <c r="G59" s="17"/>
      <c r="H59" s="17"/>
      <c r="I59" s="17"/>
    </row>
    <row r="60" spans="1:9" s="15" customFormat="1">
      <c r="A60" s="16" t="s">
        <v>52</v>
      </c>
      <c r="B60" s="18"/>
      <c r="C60" s="28"/>
      <c r="D60" s="17"/>
      <c r="E60" s="17"/>
      <c r="F60" s="17"/>
      <c r="G60" s="17"/>
      <c r="H60" s="17"/>
      <c r="I60" s="17"/>
    </row>
    <row r="61" spans="1:9" s="15" customFormat="1">
      <c r="A61" s="16" t="s">
        <v>51</v>
      </c>
      <c r="B61" s="18"/>
      <c r="C61" s="28"/>
      <c r="D61" s="17"/>
      <c r="E61" s="17"/>
      <c r="F61" s="17"/>
      <c r="G61" s="17"/>
      <c r="H61" s="17"/>
      <c r="I61" s="17"/>
    </row>
    <row r="62" spans="1:9" s="15" customFormat="1">
      <c r="A62" s="21" t="s">
        <v>4</v>
      </c>
      <c r="B62" s="22"/>
      <c r="C62" s="43"/>
      <c r="D62" s="20">
        <f>SUM(D63:D66)</f>
        <v>-22000</v>
      </c>
      <c r="E62" s="20">
        <f>SUM(E63:E66)</f>
        <v>-22000</v>
      </c>
      <c r="F62" s="20">
        <f>SUM(F63:F66)</f>
        <v>-22000</v>
      </c>
      <c r="G62" s="20">
        <f>SUM(G63:G66)</f>
        <v>-22000</v>
      </c>
      <c r="H62" s="20">
        <f>SUM(H63:H66)</f>
        <v>-22000</v>
      </c>
      <c r="I62" s="20">
        <f>SUM(I63:I66)</f>
        <v>-22000</v>
      </c>
    </row>
    <row r="63" spans="1:9" s="15" customFormat="1">
      <c r="A63" s="16" t="s">
        <v>25</v>
      </c>
      <c r="B63" s="18"/>
      <c r="C63" s="44"/>
      <c r="D63" s="17">
        <f>+D4</f>
        <v>-2000</v>
      </c>
      <c r="E63" s="17">
        <f>+E4</f>
        <v>-2000</v>
      </c>
      <c r="F63" s="17">
        <f t="shared" ref="F63:I63" si="9">+F4</f>
        <v>-2000</v>
      </c>
      <c r="G63" s="17">
        <f t="shared" si="9"/>
        <v>-2000</v>
      </c>
      <c r="H63" s="17">
        <f t="shared" si="9"/>
        <v>-2000</v>
      </c>
      <c r="I63" s="17">
        <f t="shared" si="9"/>
        <v>-2000</v>
      </c>
    </row>
    <row r="64" spans="1:9" s="15" customFormat="1">
      <c r="A64" s="27" t="s">
        <v>59</v>
      </c>
      <c r="B64" s="45"/>
      <c r="C64" s="44"/>
      <c r="D64" s="48">
        <f>+D3</f>
        <v>-20000</v>
      </c>
      <c r="E64" s="48">
        <f t="shared" ref="E64:I64" si="10">+E3</f>
        <v>-20000</v>
      </c>
      <c r="F64" s="48">
        <f t="shared" si="10"/>
        <v>-20000</v>
      </c>
      <c r="G64" s="48">
        <f t="shared" si="10"/>
        <v>-20000</v>
      </c>
      <c r="H64" s="48">
        <f t="shared" si="10"/>
        <v>-20000</v>
      </c>
      <c r="I64" s="48">
        <f t="shared" si="10"/>
        <v>-20000</v>
      </c>
    </row>
    <row r="65" spans="1:9" s="15" customFormat="1">
      <c r="A65" s="16" t="s">
        <v>30</v>
      </c>
      <c r="B65" s="18"/>
      <c r="C65" s="44"/>
      <c r="D65" s="18"/>
      <c r="E65" s="18"/>
      <c r="F65" s="18"/>
      <c r="G65" s="17"/>
      <c r="H65" s="17"/>
      <c r="I65" s="17">
        <v>500</v>
      </c>
    </row>
    <row r="66" spans="1:9" s="15" customFormat="1">
      <c r="A66" s="16" t="s">
        <v>29</v>
      </c>
      <c r="B66" s="18"/>
      <c r="C66" s="44"/>
      <c r="D66" s="18"/>
      <c r="E66" s="18"/>
      <c r="F66" s="18"/>
      <c r="G66" s="17"/>
      <c r="H66" s="17"/>
      <c r="I66" s="17">
        <v>-500</v>
      </c>
    </row>
    <row r="67" spans="1:9" s="15" customFormat="1">
      <c r="A67" s="21" t="s">
        <v>7</v>
      </c>
      <c r="B67" s="22"/>
      <c r="C67" s="43"/>
      <c r="D67" s="20">
        <f>+D57+D62</f>
        <v>-22000</v>
      </c>
      <c r="E67" s="20">
        <f>+E57+E62</f>
        <v>-22000</v>
      </c>
      <c r="F67" s="20">
        <f>+F57+F62</f>
        <v>-22000</v>
      </c>
      <c r="G67" s="20">
        <f>+G57+G62</f>
        <v>-22000</v>
      </c>
      <c r="H67" s="20">
        <f>+H57+H62</f>
        <v>-22000</v>
      </c>
      <c r="I67" s="20">
        <f>+I57+I62</f>
        <v>-22000</v>
      </c>
    </row>
    <row r="68" spans="1:9" s="15" customFormat="1">
      <c r="A68" s="16" t="s">
        <v>60</v>
      </c>
      <c r="B68" s="18"/>
      <c r="C68" s="44"/>
      <c r="D68" s="18">
        <f>-0.5*D67</f>
        <v>11000</v>
      </c>
      <c r="E68" s="18">
        <f>-0.5*E67</f>
        <v>11000</v>
      </c>
      <c r="F68" s="18">
        <f t="shared" ref="F68" si="11">-0.5*F67</f>
        <v>11000</v>
      </c>
      <c r="G68" s="18">
        <f t="shared" ref="G68" si="12">-0.5*G67</f>
        <v>11000</v>
      </c>
      <c r="H68" s="18">
        <f t="shared" ref="H68" si="13">-0.5*H67</f>
        <v>11000</v>
      </c>
      <c r="I68" s="18">
        <f t="shared" ref="I68" si="14">-0.5*I67</f>
        <v>11000</v>
      </c>
    </row>
    <row r="69" spans="1:9" s="15" customFormat="1">
      <c r="A69" s="21" t="s">
        <v>8</v>
      </c>
      <c r="B69" s="22"/>
      <c r="C69" s="43"/>
      <c r="D69" s="22">
        <f>+D67+D68</f>
        <v>-11000</v>
      </c>
      <c r="E69" s="22">
        <f>+E67+E68</f>
        <v>-11000</v>
      </c>
      <c r="F69" s="22">
        <f t="shared" ref="F69" si="15">+F67+F68</f>
        <v>-11000</v>
      </c>
      <c r="G69" s="22">
        <f t="shared" ref="G69" si="16">+G67+G68</f>
        <v>-11000</v>
      </c>
      <c r="H69" s="22">
        <f t="shared" ref="H69" si="17">+H67+H68</f>
        <v>-11000</v>
      </c>
      <c r="I69" s="22">
        <f t="shared" ref="I69" si="18">+I67+I68</f>
        <v>-11000</v>
      </c>
    </row>
    <row r="70" spans="1:9" s="15" customFormat="1">
      <c r="A70" s="16" t="s">
        <v>10</v>
      </c>
      <c r="B70" s="18"/>
      <c r="C70" s="44"/>
      <c r="D70" s="17">
        <f>-D58-D63</f>
        <v>2000</v>
      </c>
      <c r="E70" s="17">
        <f>-E58-E63</f>
        <v>2000</v>
      </c>
      <c r="F70" s="17">
        <f>-F58-F63</f>
        <v>2000</v>
      </c>
      <c r="G70" s="17">
        <f>-G58-G63</f>
        <v>2000</v>
      </c>
      <c r="H70" s="17">
        <f>-H58-H63</f>
        <v>2000</v>
      </c>
      <c r="I70" s="17">
        <f>-I58-I63</f>
        <v>2000</v>
      </c>
    </row>
    <row r="71" spans="1:9" s="15" customFormat="1">
      <c r="A71" s="16" t="s">
        <v>28</v>
      </c>
      <c r="B71" s="18"/>
      <c r="C71" s="28"/>
      <c r="D71" s="18"/>
      <c r="E71" s="17"/>
      <c r="F71" s="17"/>
      <c r="G71" s="17"/>
      <c r="H71" s="17"/>
      <c r="I71" s="17"/>
    </row>
    <row r="72" spans="1:9" s="15" customFormat="1">
      <c r="A72" s="16" t="s">
        <v>13</v>
      </c>
      <c r="B72" s="18"/>
      <c r="C72" s="28"/>
      <c r="D72" s="17"/>
      <c r="E72" s="18"/>
      <c r="F72" s="18"/>
      <c r="G72" s="18"/>
      <c r="H72" s="18"/>
      <c r="I72" s="18"/>
    </row>
    <row r="73" spans="1:9" s="15" customFormat="1">
      <c r="A73" s="16" t="s">
        <v>14</v>
      </c>
      <c r="B73" s="18"/>
      <c r="C73" s="44"/>
      <c r="D73" s="18"/>
      <c r="E73" s="18"/>
      <c r="F73" s="17"/>
      <c r="G73" s="17"/>
      <c r="H73" s="17"/>
      <c r="I73" s="17"/>
    </row>
    <row r="74" spans="1:9" s="15" customFormat="1">
      <c r="A74" s="16" t="s">
        <v>15</v>
      </c>
      <c r="B74" s="18"/>
      <c r="C74" s="44"/>
      <c r="D74" s="18"/>
      <c r="E74" s="18"/>
      <c r="F74" s="17"/>
      <c r="G74" s="17"/>
      <c r="H74" s="17"/>
      <c r="I74" s="17">
        <v>500</v>
      </c>
    </row>
    <row r="75" spans="1:9" s="13" customFormat="1" ht="14.25">
      <c r="A75" s="21" t="s">
        <v>16</v>
      </c>
      <c r="B75" s="22"/>
      <c r="C75" s="43"/>
      <c r="D75" s="22">
        <f>SUM(D69:D74)</f>
        <v>-9000</v>
      </c>
      <c r="E75" s="22">
        <f t="shared" ref="E75" si="19">SUM(E69:E74)</f>
        <v>-9000</v>
      </c>
      <c r="F75" s="20">
        <f t="shared" ref="F75" si="20">SUM(F69:F74)</f>
        <v>-9000</v>
      </c>
      <c r="G75" s="20">
        <f t="shared" ref="G75" si="21">SUM(G69:G74)</f>
        <v>-9000</v>
      </c>
      <c r="H75" s="20">
        <f t="shared" ref="H75" si="22">SUM(H69:H74)</f>
        <v>-9000</v>
      </c>
      <c r="I75" s="20">
        <f t="shared" ref="I75" si="23">SUM(I69:I74)</f>
        <v>-8500</v>
      </c>
    </row>
    <row r="76" spans="1:9" s="49" customFormat="1">
      <c r="B76" s="44"/>
      <c r="C76" s="44"/>
      <c r="D76" s="44"/>
      <c r="E76" s="44"/>
      <c r="F76" s="44"/>
      <c r="G76" s="44"/>
      <c r="H76" s="44"/>
      <c r="I76" s="44"/>
    </row>
    <row r="77" spans="1:9" s="49" customFormat="1">
      <c r="A77" s="24"/>
      <c r="B77" s="43"/>
      <c r="C77" s="25"/>
      <c r="D77" s="43"/>
      <c r="E77" s="25"/>
      <c r="F77" s="25"/>
      <c r="G77" s="25"/>
      <c r="H77" s="25"/>
      <c r="I77" s="25"/>
    </row>
    <row r="78" spans="1:9" s="49" customFormat="1">
      <c r="B78" s="44"/>
      <c r="C78" s="28"/>
      <c r="D78" s="44"/>
      <c r="E78" s="44"/>
      <c r="F78" s="44"/>
      <c r="G78" s="44"/>
      <c r="H78" s="44"/>
      <c r="I78" s="44"/>
    </row>
    <row r="79" spans="1:9" s="49" customFormat="1">
      <c r="B79" s="50"/>
      <c r="C79" s="29"/>
      <c r="D79" s="44"/>
      <c r="E79" s="44"/>
      <c r="F79" s="44"/>
      <c r="G79" s="44"/>
      <c r="H79" s="44"/>
      <c r="I79" s="44"/>
    </row>
    <row r="87" spans="1:9" s="15" customFormat="1">
      <c r="A87" s="21" t="s">
        <v>41</v>
      </c>
      <c r="B87" s="22">
        <v>-1</v>
      </c>
      <c r="C87" s="43"/>
      <c r="D87" s="22">
        <v>0</v>
      </c>
      <c r="E87" s="22">
        <v>1</v>
      </c>
      <c r="F87" s="22">
        <v>2</v>
      </c>
      <c r="G87" s="22">
        <v>3</v>
      </c>
      <c r="H87" s="22">
        <v>4</v>
      </c>
      <c r="I87" s="22">
        <v>5</v>
      </c>
    </row>
    <row r="88" spans="1:9" s="15" customFormat="1">
      <c r="A88" s="21" t="s">
        <v>23</v>
      </c>
      <c r="B88" s="22"/>
      <c r="C88" s="25"/>
      <c r="D88" s="20"/>
      <c r="E88" s="20"/>
      <c r="F88" s="20"/>
      <c r="G88" s="20"/>
      <c r="H88" s="20"/>
      <c r="I88" s="20"/>
    </row>
    <row r="89" spans="1:9" s="15" customFormat="1">
      <c r="A89" s="16" t="s">
        <v>38</v>
      </c>
      <c r="B89" s="18"/>
      <c r="C89" s="28"/>
      <c r="D89" s="17"/>
      <c r="E89" s="17"/>
      <c r="F89" s="17"/>
      <c r="G89" s="17"/>
      <c r="H89" s="17"/>
      <c r="I89" s="17"/>
    </row>
    <row r="90" spans="1:9" s="15" customFormat="1">
      <c r="A90" s="16" t="s">
        <v>50</v>
      </c>
      <c r="B90" s="18"/>
      <c r="C90" s="28"/>
      <c r="D90" s="17"/>
      <c r="E90" s="17"/>
      <c r="F90" s="17"/>
      <c r="G90" s="17"/>
      <c r="H90" s="17"/>
      <c r="I90" s="17"/>
    </row>
    <row r="91" spans="1:9" s="15" customFormat="1">
      <c r="A91" s="16" t="s">
        <v>52</v>
      </c>
      <c r="B91" s="18"/>
      <c r="C91" s="28"/>
      <c r="D91" s="17"/>
      <c r="E91" s="17"/>
      <c r="F91" s="17"/>
      <c r="G91" s="17"/>
      <c r="H91" s="17"/>
      <c r="I91" s="17"/>
    </row>
    <row r="92" spans="1:9" s="15" customFormat="1">
      <c r="A92" s="16" t="s">
        <v>51</v>
      </c>
      <c r="B92" s="18"/>
      <c r="C92" s="28"/>
      <c r="D92" s="17"/>
      <c r="E92" s="17"/>
      <c r="F92" s="17"/>
      <c r="G92" s="17"/>
      <c r="H92" s="17"/>
      <c r="I92" s="17"/>
    </row>
    <row r="93" spans="1:9" s="15" customFormat="1">
      <c r="A93" s="21" t="s">
        <v>4</v>
      </c>
      <c r="B93" s="22"/>
      <c r="C93" s="43"/>
      <c r="D93" s="20">
        <f>SUM(D94:D97)</f>
        <v>-22000</v>
      </c>
      <c r="E93" s="20">
        <f>SUM(E94:E97)</f>
        <v>-21100</v>
      </c>
      <c r="F93" s="20">
        <f>SUM(F94:F97)</f>
        <v>-21100</v>
      </c>
      <c r="G93" s="20">
        <f>SUM(G94:G97)</f>
        <v>-21100</v>
      </c>
      <c r="H93" s="20">
        <f>SUM(H94:H97)</f>
        <v>-21100</v>
      </c>
      <c r="I93" s="20">
        <f>SUM(I94:I97)</f>
        <v>-21100</v>
      </c>
    </row>
    <row r="94" spans="1:9" s="15" customFormat="1">
      <c r="A94" s="16" t="s">
        <v>25</v>
      </c>
      <c r="B94" s="18"/>
      <c r="C94" s="44"/>
      <c r="D94" s="17">
        <f>+D63</f>
        <v>-2000</v>
      </c>
      <c r="E94" s="17">
        <f>+E11</f>
        <v>-4100</v>
      </c>
      <c r="F94" s="17">
        <f t="shared" ref="F94:I94" si="24">+F11</f>
        <v>-4100</v>
      </c>
      <c r="G94" s="17">
        <f t="shared" si="24"/>
        <v>-4100</v>
      </c>
      <c r="H94" s="17">
        <f t="shared" si="24"/>
        <v>-4100</v>
      </c>
      <c r="I94" s="17">
        <f t="shared" si="24"/>
        <v>-4100</v>
      </c>
    </row>
    <row r="95" spans="1:9" s="15" customFormat="1">
      <c r="A95" s="27" t="s">
        <v>59</v>
      </c>
      <c r="B95" s="45"/>
      <c r="C95" s="44"/>
      <c r="D95" s="17">
        <f>+D64</f>
        <v>-20000</v>
      </c>
      <c r="E95" s="46">
        <f>+E10</f>
        <v>-17000</v>
      </c>
      <c r="F95" s="46">
        <f t="shared" ref="F95:I95" si="25">+F10</f>
        <v>-17000</v>
      </c>
      <c r="G95" s="46">
        <f t="shared" si="25"/>
        <v>-17000</v>
      </c>
      <c r="H95" s="46">
        <f t="shared" si="25"/>
        <v>-17000</v>
      </c>
      <c r="I95" s="46">
        <f t="shared" si="25"/>
        <v>-17000</v>
      </c>
    </row>
    <row r="96" spans="1:9" s="15" customFormat="1">
      <c r="A96" s="16" t="s">
        <v>30</v>
      </c>
      <c r="B96" s="18"/>
      <c r="C96" s="44"/>
      <c r="D96" s="18"/>
      <c r="E96" s="18"/>
      <c r="F96" s="18"/>
      <c r="G96" s="17"/>
      <c r="H96" s="17"/>
      <c r="I96" s="17">
        <v>1000</v>
      </c>
    </row>
    <row r="97" spans="1:9" s="15" customFormat="1">
      <c r="A97" s="16" t="s">
        <v>29</v>
      </c>
      <c r="B97" s="18"/>
      <c r="C97" s="44"/>
      <c r="D97" s="18"/>
      <c r="E97" s="18"/>
      <c r="F97" s="18"/>
      <c r="G97" s="17"/>
      <c r="H97" s="17"/>
      <c r="I97" s="17">
        <v>-1000</v>
      </c>
    </row>
    <row r="98" spans="1:9" s="15" customFormat="1">
      <c r="A98" s="21" t="s">
        <v>7</v>
      </c>
      <c r="B98" s="22"/>
      <c r="C98" s="43"/>
      <c r="D98" s="20">
        <f>+D88+D93</f>
        <v>-22000</v>
      </c>
      <c r="E98" s="20">
        <f>+E88+E93</f>
        <v>-21100</v>
      </c>
      <c r="F98" s="20">
        <f>+F88+F93</f>
        <v>-21100</v>
      </c>
      <c r="G98" s="20">
        <f>+G88+G93</f>
        <v>-21100</v>
      </c>
      <c r="H98" s="20">
        <f>+H88+H93</f>
        <v>-21100</v>
      </c>
      <c r="I98" s="20">
        <f>+I88+I93</f>
        <v>-21100</v>
      </c>
    </row>
    <row r="99" spans="1:9" s="15" customFormat="1">
      <c r="A99" s="16" t="s">
        <v>60</v>
      </c>
      <c r="B99" s="18"/>
      <c r="C99" s="44"/>
      <c r="D99" s="18">
        <f>-0.5*D98</f>
        <v>11000</v>
      </c>
      <c r="E99" s="18">
        <f>-0.5*E98</f>
        <v>10550</v>
      </c>
      <c r="F99" s="18">
        <f t="shared" ref="F99" si="26">-0.5*F98</f>
        <v>10550</v>
      </c>
      <c r="G99" s="18">
        <f t="shared" ref="G99" si="27">-0.5*G98</f>
        <v>10550</v>
      </c>
      <c r="H99" s="18">
        <f t="shared" ref="H99" si="28">-0.5*H98</f>
        <v>10550</v>
      </c>
      <c r="I99" s="18">
        <f t="shared" ref="I99" si="29">-0.5*I98</f>
        <v>10550</v>
      </c>
    </row>
    <row r="100" spans="1:9" s="15" customFormat="1">
      <c r="A100" s="21" t="s">
        <v>8</v>
      </c>
      <c r="B100" s="22"/>
      <c r="C100" s="43"/>
      <c r="D100" s="22">
        <f>+D98+D99</f>
        <v>-11000</v>
      </c>
      <c r="E100" s="22">
        <f>+E98+E99</f>
        <v>-10550</v>
      </c>
      <c r="F100" s="22">
        <f t="shared" ref="F100" si="30">+F98+F99</f>
        <v>-10550</v>
      </c>
      <c r="G100" s="22">
        <f t="shared" ref="G100" si="31">+G98+G99</f>
        <v>-10550</v>
      </c>
      <c r="H100" s="22">
        <f t="shared" ref="H100" si="32">+H98+H99</f>
        <v>-10550</v>
      </c>
      <c r="I100" s="22">
        <f t="shared" ref="I100" si="33">+I98+I99</f>
        <v>-10550</v>
      </c>
    </row>
    <row r="101" spans="1:9" s="15" customFormat="1">
      <c r="A101" s="16" t="s">
        <v>10</v>
      </c>
      <c r="B101" s="18"/>
      <c r="C101" s="44"/>
      <c r="D101" s="17">
        <f>-D89-D94</f>
        <v>2000</v>
      </c>
      <c r="E101" s="17">
        <f>-E89-E94</f>
        <v>4100</v>
      </c>
      <c r="F101" s="17">
        <f>-F89-F94</f>
        <v>4100</v>
      </c>
      <c r="G101" s="17">
        <f>-G89-G94</f>
        <v>4100</v>
      </c>
      <c r="H101" s="17">
        <f>-H89-H94</f>
        <v>4100</v>
      </c>
      <c r="I101" s="17">
        <f>-I89-I94</f>
        <v>4100</v>
      </c>
    </row>
    <row r="102" spans="1:9" s="15" customFormat="1">
      <c r="A102" s="16" t="s">
        <v>28</v>
      </c>
      <c r="B102" s="18"/>
      <c r="C102" s="28"/>
      <c r="D102" s="18"/>
      <c r="E102" s="17"/>
      <c r="F102" s="17"/>
      <c r="G102" s="17"/>
      <c r="H102" s="17"/>
      <c r="I102" s="17"/>
    </row>
    <row r="103" spans="1:9" s="15" customFormat="1">
      <c r="A103" s="16" t="s">
        <v>13</v>
      </c>
      <c r="B103" s="18"/>
      <c r="C103" s="28"/>
      <c r="D103" s="17">
        <f>-D23</f>
        <v>-11000</v>
      </c>
      <c r="E103" s="18"/>
      <c r="F103" s="18"/>
      <c r="G103" s="18"/>
      <c r="H103" s="18"/>
      <c r="I103" s="18"/>
    </row>
    <row r="104" spans="1:9" s="15" customFormat="1">
      <c r="A104" s="16" t="s">
        <v>14</v>
      </c>
      <c r="B104" s="18"/>
      <c r="C104" s="44"/>
      <c r="D104" s="18"/>
      <c r="E104" s="18"/>
      <c r="F104" s="17"/>
      <c r="G104" s="17"/>
      <c r="H104" s="17"/>
      <c r="I104" s="17"/>
    </row>
    <row r="105" spans="1:9" s="15" customFormat="1">
      <c r="A105" s="16" t="s">
        <v>15</v>
      </c>
      <c r="B105" s="18"/>
      <c r="C105" s="44"/>
      <c r="D105" s="18"/>
      <c r="E105" s="18"/>
      <c r="F105" s="17"/>
      <c r="G105" s="17"/>
      <c r="H105" s="17"/>
      <c r="I105" s="17">
        <v>1000</v>
      </c>
    </row>
    <row r="106" spans="1:9" s="15" customFormat="1">
      <c r="A106" s="21" t="s">
        <v>16</v>
      </c>
      <c r="B106" s="22"/>
      <c r="C106" s="25"/>
      <c r="D106" s="22">
        <f>SUM(D100:D105)</f>
        <v>-20000</v>
      </c>
      <c r="E106" s="22">
        <f t="shared" ref="E106" si="34">SUM(E100:E105)</f>
        <v>-6450</v>
      </c>
      <c r="F106" s="22">
        <f t="shared" ref="F106" si="35">SUM(F100:F105)</f>
        <v>-6450</v>
      </c>
      <c r="G106" s="22">
        <f t="shared" ref="G106" si="36">SUM(G100:G105)</f>
        <v>-6450</v>
      </c>
      <c r="H106" s="22">
        <f t="shared" ref="H106" si="37">SUM(H100:H105)</f>
        <v>-6450</v>
      </c>
      <c r="I106" s="22">
        <f t="shared" ref="I106" si="38">SUM(I100:I105)</f>
        <v>-5450</v>
      </c>
    </row>
    <row r="109" spans="1:9">
      <c r="A109" s="1" t="s">
        <v>61</v>
      </c>
      <c r="B109" s="5"/>
      <c r="D109" s="5">
        <f>+D106-D75</f>
        <v>-11000</v>
      </c>
      <c r="E109" s="5">
        <f t="shared" ref="E109:I109" si="39">+E106-E75</f>
        <v>2550</v>
      </c>
      <c r="F109" s="5">
        <f t="shared" si="39"/>
        <v>2550</v>
      </c>
      <c r="G109" s="5">
        <f t="shared" si="39"/>
        <v>2550</v>
      </c>
      <c r="H109" s="5">
        <f t="shared" si="39"/>
        <v>2550</v>
      </c>
      <c r="I109" s="5">
        <f t="shared" si="39"/>
        <v>3050</v>
      </c>
    </row>
  </sheetData>
  <pageMargins left="0.7" right="0.7" top="0.75" bottom="0.75" header="0.3" footer="0.3"/>
  <pageSetup paperSize="9" scale="72" orientation="portrait" r:id="rId1"/>
  <rowBreaks count="3" manualBreakCount="3">
    <brk id="27" max="8" man="1"/>
    <brk id="53" max="8" man="1"/>
    <brk id="84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8" zoomScaleNormal="100" workbookViewId="0">
      <selection activeCell="B25" sqref="B25"/>
    </sheetView>
  </sheetViews>
  <sheetFormatPr defaultRowHeight="15"/>
  <cols>
    <col min="1" max="1" width="34" bestFit="1" customWidth="1"/>
    <col min="2" max="2" width="11.7109375" customWidth="1"/>
    <col min="3" max="3" width="11" customWidth="1"/>
    <col min="4" max="4" width="10.5703125" customWidth="1"/>
  </cols>
  <sheetData>
    <row r="1" spans="1:6">
      <c r="A1" s="1" t="s">
        <v>64</v>
      </c>
      <c r="B1" s="5" t="s">
        <v>65</v>
      </c>
      <c r="C1" s="5" t="s">
        <v>66</v>
      </c>
      <c r="D1" s="5" t="s">
        <v>67</v>
      </c>
      <c r="E1" s="5" t="s">
        <v>68</v>
      </c>
    </row>
    <row r="2" spans="1:6">
      <c r="A2" s="1" t="s">
        <v>69</v>
      </c>
      <c r="B2" s="5"/>
      <c r="C2" s="4">
        <v>1000000</v>
      </c>
      <c r="D2" s="4">
        <v>1600000</v>
      </c>
      <c r="E2" s="4">
        <v>800000</v>
      </c>
    </row>
    <row r="3" spans="1:6">
      <c r="A3" s="1" t="s">
        <v>70</v>
      </c>
      <c r="B3" s="5"/>
      <c r="C3" s="4">
        <v>400000</v>
      </c>
      <c r="D3" s="4">
        <v>750000</v>
      </c>
      <c r="E3" s="4">
        <v>350000</v>
      </c>
      <c r="F3" s="2"/>
    </row>
    <row r="4" spans="1:6">
      <c r="A4" s="1" t="s">
        <v>71</v>
      </c>
      <c r="B4" s="5"/>
      <c r="C4" s="4">
        <f>12500*4</f>
        <v>50000</v>
      </c>
      <c r="D4" s="4">
        <v>50000</v>
      </c>
      <c r="E4" s="4">
        <v>50000</v>
      </c>
    </row>
    <row r="5" spans="1:6">
      <c r="A5" s="1" t="s">
        <v>9</v>
      </c>
      <c r="B5" s="4"/>
      <c r="C5" s="4">
        <v>450000</v>
      </c>
      <c r="D5" s="4">
        <v>300000</v>
      </c>
      <c r="E5" s="4">
        <v>150000</v>
      </c>
    </row>
    <row r="6" spans="1:6">
      <c r="A6" s="1" t="s">
        <v>76</v>
      </c>
      <c r="B6" s="4"/>
      <c r="C6" s="4"/>
      <c r="D6" s="4"/>
      <c r="E6" s="4">
        <v>180000</v>
      </c>
    </row>
    <row r="7" spans="1:6">
      <c r="A7" s="1" t="s">
        <v>78</v>
      </c>
      <c r="B7" s="4"/>
      <c r="C7" s="4"/>
      <c r="D7" s="4"/>
      <c r="E7" s="4">
        <f>B14-E5-D5-C5</f>
        <v>180000</v>
      </c>
    </row>
    <row r="8" spans="1:6">
      <c r="A8" s="53" t="s">
        <v>72</v>
      </c>
      <c r="B8" s="54"/>
      <c r="C8" s="55">
        <f>+C2-C3-C4-C5-C7+C6</f>
        <v>100000</v>
      </c>
      <c r="D8" s="55">
        <f>+D2-D3-D4-D5-D7+D6</f>
        <v>500000</v>
      </c>
      <c r="E8" s="55">
        <f>+E2-E3-E4-E5-E7+E6</f>
        <v>250000</v>
      </c>
    </row>
    <row r="9" spans="1:6">
      <c r="A9" s="1" t="s">
        <v>79</v>
      </c>
      <c r="B9" s="5"/>
      <c r="C9" s="4">
        <f>0.4*C8</f>
        <v>40000</v>
      </c>
      <c r="D9" s="4">
        <f>0.4*D8</f>
        <v>200000</v>
      </c>
      <c r="E9" s="4">
        <f>0.4*E8</f>
        <v>100000</v>
      </c>
    </row>
    <row r="10" spans="1:6">
      <c r="A10" s="53" t="s">
        <v>73</v>
      </c>
      <c r="B10" s="54"/>
      <c r="C10" s="55">
        <f>+C8-C9</f>
        <v>60000</v>
      </c>
      <c r="D10" s="55">
        <f>+D8-D9</f>
        <v>300000</v>
      </c>
      <c r="E10" s="55">
        <f>+E8-E9</f>
        <v>150000</v>
      </c>
    </row>
    <row r="11" spans="1:6">
      <c r="A11" s="1" t="s">
        <v>9</v>
      </c>
      <c r="B11" s="5"/>
      <c r="C11" s="4">
        <f>+C5</f>
        <v>450000</v>
      </c>
      <c r="D11" s="4">
        <f>+D5</f>
        <v>300000</v>
      </c>
      <c r="E11" s="4">
        <f>+E5</f>
        <v>150000</v>
      </c>
    </row>
    <row r="12" spans="1:6">
      <c r="A12" s="1" t="s">
        <v>80</v>
      </c>
      <c r="B12" s="5"/>
      <c r="C12" s="4"/>
      <c r="D12" s="4"/>
      <c r="E12" s="4">
        <f>-E6+E7</f>
        <v>0</v>
      </c>
    </row>
    <row r="13" spans="1:6">
      <c r="A13" s="53" t="s">
        <v>74</v>
      </c>
      <c r="B13" s="54"/>
      <c r="C13" s="55">
        <f>+C10+C11</f>
        <v>510000</v>
      </c>
      <c r="D13" s="55">
        <f>+D10+D11</f>
        <v>600000</v>
      </c>
      <c r="E13" s="55">
        <f>+E10+E11+E12</f>
        <v>300000</v>
      </c>
    </row>
    <row r="14" spans="1:6">
      <c r="A14" s="1" t="s">
        <v>75</v>
      </c>
      <c r="B14" s="4">
        <v>1080000</v>
      </c>
      <c r="C14" s="5"/>
      <c r="D14" s="5"/>
      <c r="E14" s="5"/>
    </row>
    <row r="15" spans="1:6">
      <c r="A15" s="1" t="s">
        <v>76</v>
      </c>
      <c r="B15" s="5"/>
      <c r="C15" s="5"/>
      <c r="D15" s="5"/>
      <c r="E15" s="4">
        <v>180000</v>
      </c>
    </row>
    <row r="16" spans="1:6">
      <c r="A16" s="53" t="s">
        <v>77</v>
      </c>
      <c r="B16" s="55">
        <f>SUM(B13:B15)</f>
        <v>1080000</v>
      </c>
      <c r="C16" s="55">
        <f>SUM(C13:C15)</f>
        <v>510000</v>
      </c>
      <c r="D16" s="55">
        <f>SUM(D13:D15)</f>
        <v>600000</v>
      </c>
      <c r="E16" s="55">
        <f>SUM(E13:E15)</f>
        <v>480000</v>
      </c>
    </row>
    <row r="18" spans="1:5">
      <c r="A18" t="s">
        <v>81</v>
      </c>
      <c r="B18" s="2">
        <f>-B16+C16+D16</f>
        <v>30000</v>
      </c>
      <c r="C18" t="s">
        <v>82</v>
      </c>
    </row>
    <row r="19" spans="1:5">
      <c r="A19" t="s">
        <v>83</v>
      </c>
    </row>
    <row r="20" spans="1:5">
      <c r="A20" t="s">
        <v>84</v>
      </c>
      <c r="C20" s="2">
        <f>+C16-C11</f>
        <v>60000</v>
      </c>
      <c r="D20" s="2">
        <f>+D16-D11</f>
        <v>300000</v>
      </c>
      <c r="E20" s="2">
        <f>+E16-E11</f>
        <v>330000</v>
      </c>
    </row>
    <row r="21" spans="1:5">
      <c r="A21" t="s">
        <v>85</v>
      </c>
      <c r="C21">
        <f>SUM(C20:E20)/3</f>
        <v>230000</v>
      </c>
    </row>
    <row r="22" spans="1:5">
      <c r="A22" t="s">
        <v>83</v>
      </c>
      <c r="C22" s="56">
        <f>+C21/B16</f>
        <v>0.21296296296296297</v>
      </c>
    </row>
    <row r="24" spans="1:5">
      <c r="A24" t="s">
        <v>86</v>
      </c>
      <c r="B24" s="57">
        <f>NPV(20%,C16:E16)-B16</f>
        <v>39444.444444444729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9_11</vt:lpstr>
      <vt:lpstr>9_12</vt:lpstr>
      <vt:lpstr>9_20</vt:lpstr>
      <vt:lpstr>'9_11'!Obszar_wydruku</vt:lpstr>
      <vt:lpstr>'9_12'!Obszar_wydruku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08.2013</dc:creator>
  <cp:lastModifiedBy>Joanna 08.2013</cp:lastModifiedBy>
  <cp:lastPrinted>2013-12-09T23:51:54Z</cp:lastPrinted>
  <dcterms:created xsi:type="dcterms:W3CDTF">2013-12-09T20:10:49Z</dcterms:created>
  <dcterms:modified xsi:type="dcterms:W3CDTF">2013-12-09T23:52:24Z</dcterms:modified>
</cp:coreProperties>
</file>